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'2022-2023'!$A$6:$IS$158</definedName>
  </definedNames>
  <calcPr fullCalcOnLoad="1"/>
</workbook>
</file>

<file path=xl/sharedStrings.xml><?xml version="1.0" encoding="utf-8"?>
<sst xmlns="http://schemas.openxmlformats.org/spreadsheetml/2006/main" count="879" uniqueCount="271">
  <si>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</si>
  <si>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</si>
  <si>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</si>
  <si>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</si>
  <si>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</si>
  <si>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</si>
  <si>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</si>
  <si>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</si>
  <si>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</si>
  <si>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</si>
  <si>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</si>
  <si>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</si>
  <si>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</si>
  <si>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</si>
  <si>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</si>
  <si>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</si>
  <si>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</si>
  <si>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</si>
  <si>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</si>
  <si>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</si>
  <si>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</si>
  <si>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</si>
  <si>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</si>
  <si>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</si>
  <si>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</si>
  <si>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</si>
  <si>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</si>
  <si>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</si>
  <si>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</si>
  <si>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</si>
  <si>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</si>
  <si>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</si>
  <si>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</si>
  <si>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</si>
  <si>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</si>
  <si>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</si>
  <si>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</si>
  <si>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</si>
  <si>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</si>
  <si>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</si>
  <si>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</si>
  <si>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</si>
  <si>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</si>
  <si>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</si>
  <si>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</si>
  <si>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</si>
  <si>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</si>
  <si>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</si>
  <si>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</si>
  <si>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</si>
  <si>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</si>
  <si>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</si>
  <si>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</si>
  <si>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</si>
  <si>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</si>
  <si>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</si>
  <si>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</si>
  <si>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</si>
  <si>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</si>
  <si>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</si>
  <si>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</si>
  <si>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80150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</si>
  <si>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</si>
  <si>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</si>
  <si>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</si>
  <si>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</si>
  <si>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</si>
  <si>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</si>
  <si>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</si>
  <si>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</si>
  <si>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</si>
  <si>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</si>
  <si>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</si>
  <si>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</si>
  <si>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</si>
  <si>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</si>
  <si>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</si>
  <si>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</si>
  <si>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</si>
  <si>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</si>
  <si>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</si>
  <si>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</si>
  <si>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</si>
  <si>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</si>
  <si>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</si>
  <si>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</si>
  <si>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</si>
  <si>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</si>
  <si>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</si>
  <si>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</si>
  <si>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</si>
  <si>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</si>
  <si>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</si>
  <si>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</si>
  <si>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</si>
  <si>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</si>
  <si>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</si>
  <si>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</si>
  <si>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</si>
  <si>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</si>
  <si>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</si>
  <si>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</si>
  <si>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</si>
  <si>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</si>
  <si>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</si>
  <si>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</si>
  <si>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</si>
  <si>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</si>
  <si>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</si>
  <si>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</si>
  <si>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</si>
  <si>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</si>
  <si>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</si>
  <si>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</si>
  <si>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</si>
  <si>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</si>
  <si>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</si>
  <si>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</si>
  <si>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</si>
  <si>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</si>
  <si>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</si>
  <si>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</si>
  <si>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</si>
  <si>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</si>
  <si>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</si>
  <si>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</si>
  <si>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</si>
  <si>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</si>
  <si>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</si>
  <si>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</si>
  <si>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</si>
  <si>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</si>
  <si>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</si>
  <si>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</si>
  <si>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</si>
  <si>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</si>
  <si>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</si>
  <si>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</si>
  <si>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</si>
  <si>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</si>
  <si>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</si>
  <si>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</si>
  <si>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</si>
  <si>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</si>
  <si>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</si>
  <si>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</si>
  <si>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</si>
  <si>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</si>
  <si>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</si>
  <si>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</si>
  <si>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</si>
  <si>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</si>
  <si>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</si>
  <si>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</si>
  <si>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</si>
  <si>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</si>
  <si>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</si>
  <si>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</si>
  <si>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</si>
  <si>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</si>
  <si>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</si>
  <si>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</si>
  <si>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</si>
  <si>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</si>
  <si>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</si>
  <si>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</si>
  <si>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</si>
  <si>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</si>
  <si>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</si>
  <si>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</si>
  <si>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</si>
  <si>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</si>
  <si>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</si>
  <si>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</si>
  <si>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</si>
  <si>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</si>
  <si>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</si>
  <si>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</si>
  <si>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</si>
  <si>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</si>
  <si>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</si>
  <si>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</si>
  <si>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</si>
  <si>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</si>
  <si>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</si>
  <si>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</si>
  <si>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</si>
  <si>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</si>
  <si>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</si>
  <si>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</si>
  <si>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</si>
  <si>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</si>
  <si>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</si>
  <si>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</si>
  <si>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</si>
  <si>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</si>
  <si>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</si>
  <si>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</si>
  <si>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</si>
  <si>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</si>
  <si>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</si>
  <si>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</si>
  <si>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</si>
  <si>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</si>
  <si>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</si>
  <si>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</si>
  <si>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</si>
  <si>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</si>
  <si>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</si>
  <si>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</si>
  <si>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</si>
  <si>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</si>
  <si>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</si>
  <si>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</si>
  <si>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</si>
  <si>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</si>
  <si>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</si>
  <si>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</si>
  <si>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</si>
  <si>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</si>
  <si>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</si>
  <si>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</si>
  <si>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</si>
  <si>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</si>
  <si>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</si>
  <si>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</si>
  <si>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</si>
  <si>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</si>
  <si>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</si>
  <si>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Приложение № 5 к решению Совета 
Пучежского муниципального района 
от  __.__.2021  № __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</si>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</sst>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7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23" borderId="11" xfId="0" applyFont="1" applyFill="1" applyBorder="1" applyAlignment="1">
      <alignment horizontal="justify" vertical="center" wrapText="1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0" fontId="8" fillId="23" borderId="11" xfId="0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8"/>
  <sheetViews>
    <sheetView tabSelected="1" zoomScalePageLayoutView="0" workbookViewId="0" topLeftCell="A39">
      <selection activeCell="R44" sqref="R44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375" style="7" customWidth="1"/>
    <col min="9" max="9" width="17.375" style="7" customWidth="1"/>
    <col min="10" max="10" width="18.75390625" style="7" customWidth="1"/>
    <col min="11" max="11" width="15.375" style="7" customWidth="1"/>
    <col min="12" max="12" width="17.375" style="7" customWidth="1"/>
    <col min="13" max="16384" width="9.125" style="1" customWidth="1"/>
  </cols>
  <sheetData>
    <row r="1" spans="2:12" ht="42" customHeight="1">
      <c r="B1" s="36" t="s">
        <v>229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66.75" customHeight="1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5.75">
      <c r="A5" s="39" t="s">
        <v>49</v>
      </c>
      <c r="B5" s="38" t="s">
        <v>48</v>
      </c>
      <c r="C5" s="38"/>
      <c r="D5" s="38"/>
      <c r="E5" s="38"/>
      <c r="F5" s="40" t="s">
        <v>202</v>
      </c>
      <c r="G5" s="33" t="s">
        <v>44</v>
      </c>
      <c r="H5" s="34" t="s">
        <v>203</v>
      </c>
      <c r="I5" s="33" t="s">
        <v>204</v>
      </c>
      <c r="J5" s="33" t="s">
        <v>45</v>
      </c>
      <c r="K5" s="34" t="s">
        <v>203</v>
      </c>
      <c r="L5" s="33" t="s">
        <v>205</v>
      </c>
    </row>
    <row r="6" spans="1:253" ht="96.75" customHeight="1">
      <c r="A6" s="39"/>
      <c r="B6" s="5" t="s">
        <v>145</v>
      </c>
      <c r="C6" s="5" t="s">
        <v>146</v>
      </c>
      <c r="D6" s="5" t="s">
        <v>147</v>
      </c>
      <c r="E6" s="5" t="s">
        <v>148</v>
      </c>
      <c r="F6" s="41"/>
      <c r="G6" s="33"/>
      <c r="H6" s="35"/>
      <c r="I6" s="33"/>
      <c r="J6" s="33"/>
      <c r="K6" s="35"/>
      <c r="L6" s="3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149</v>
      </c>
      <c r="B7" s="19" t="s">
        <v>51</v>
      </c>
      <c r="C7" s="19" t="s">
        <v>52</v>
      </c>
      <c r="D7" s="19" t="s">
        <v>142</v>
      </c>
      <c r="E7" s="19" t="s">
        <v>185</v>
      </c>
      <c r="F7" s="20"/>
      <c r="G7" s="21">
        <f aca="true" t="shared" si="0" ref="G7:L7">G8+G15+G23+G27+G30+G32+G37+G41+G43+G45</f>
        <v>103948635.28999999</v>
      </c>
      <c r="H7" s="21">
        <f t="shared" si="0"/>
        <v>-27683508.48</v>
      </c>
      <c r="I7" s="21">
        <f t="shared" si="0"/>
        <v>76265126.81</v>
      </c>
      <c r="J7" s="21">
        <f t="shared" si="0"/>
        <v>104196307.66999999</v>
      </c>
      <c r="K7" s="21">
        <f t="shared" si="0"/>
        <v>-19250469.35</v>
      </c>
      <c r="L7" s="21">
        <f t="shared" si="0"/>
        <v>84945838.31999998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150</v>
      </c>
      <c r="B8" s="28" t="s">
        <v>51</v>
      </c>
      <c r="C8" s="28" t="s">
        <v>52</v>
      </c>
      <c r="D8" s="28" t="s">
        <v>51</v>
      </c>
      <c r="E8" s="28" t="s">
        <v>185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186</v>
      </c>
      <c r="B9" s="3" t="s">
        <v>51</v>
      </c>
      <c r="C9" s="3" t="s">
        <v>52</v>
      </c>
      <c r="D9" s="3" t="s">
        <v>51</v>
      </c>
      <c r="E9" s="3" t="s">
        <v>53</v>
      </c>
      <c r="F9" s="3" t="s">
        <v>54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250</v>
      </c>
      <c r="B10" s="3" t="s">
        <v>51</v>
      </c>
      <c r="C10" s="3" t="s">
        <v>52</v>
      </c>
      <c r="D10" s="3" t="s">
        <v>51</v>
      </c>
      <c r="E10" s="3" t="s">
        <v>53</v>
      </c>
      <c r="F10" s="3" t="s">
        <v>55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31</v>
      </c>
      <c r="B11" s="3" t="s">
        <v>51</v>
      </c>
      <c r="C11" s="3" t="s">
        <v>52</v>
      </c>
      <c r="D11" s="3" t="s">
        <v>51</v>
      </c>
      <c r="E11" s="3" t="s">
        <v>53</v>
      </c>
      <c r="F11" s="3" t="s">
        <v>56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251</v>
      </c>
      <c r="B12" s="3" t="s">
        <v>51</v>
      </c>
      <c r="C12" s="3" t="s">
        <v>52</v>
      </c>
      <c r="D12" s="3" t="s">
        <v>51</v>
      </c>
      <c r="E12" s="3" t="s">
        <v>57</v>
      </c>
      <c r="F12" s="3" t="s">
        <v>55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187</v>
      </c>
      <c r="B13" s="3" t="s">
        <v>51</v>
      </c>
      <c r="C13" s="3" t="s">
        <v>52</v>
      </c>
      <c r="D13" s="3" t="s">
        <v>51</v>
      </c>
      <c r="E13" s="3" t="s">
        <v>58</v>
      </c>
      <c r="F13" s="3" t="s">
        <v>54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252</v>
      </c>
      <c r="B14" s="3" t="s">
        <v>51</v>
      </c>
      <c r="C14" s="3" t="s">
        <v>52</v>
      </c>
      <c r="D14" s="3" t="s">
        <v>51</v>
      </c>
      <c r="E14" s="3" t="s">
        <v>58</v>
      </c>
      <c r="F14" s="3" t="s">
        <v>55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151</v>
      </c>
      <c r="B15" s="28" t="s">
        <v>51</v>
      </c>
      <c r="C15" s="28" t="s">
        <v>52</v>
      </c>
      <c r="D15" s="28" t="s">
        <v>59</v>
      </c>
      <c r="E15" s="28" t="s">
        <v>185</v>
      </c>
      <c r="F15" s="28"/>
      <c r="G15" s="29">
        <f aca="true" t="shared" si="4" ref="G15:L15">SUM(G16:G22)</f>
        <v>56563997.28</v>
      </c>
      <c r="H15" s="29">
        <f t="shared" si="4"/>
        <v>-34624405.31</v>
      </c>
      <c r="I15" s="29">
        <f t="shared" si="4"/>
        <v>21939591.97</v>
      </c>
      <c r="J15" s="29">
        <f t="shared" si="4"/>
        <v>56811669.66</v>
      </c>
      <c r="K15" s="29">
        <f t="shared" si="4"/>
        <v>-34624860.14</v>
      </c>
      <c r="L15" s="29">
        <f t="shared" si="4"/>
        <v>22186809.52</v>
      </c>
    </row>
    <row r="16" spans="1:12" ht="48" customHeight="1">
      <c r="A16" s="15" t="s">
        <v>251</v>
      </c>
      <c r="B16" s="3" t="s">
        <v>51</v>
      </c>
      <c r="C16" s="3" t="s">
        <v>52</v>
      </c>
      <c r="D16" s="3" t="s">
        <v>59</v>
      </c>
      <c r="E16" s="3" t="s">
        <v>57</v>
      </c>
      <c r="F16" s="3" t="s">
        <v>55</v>
      </c>
      <c r="G16" s="6">
        <f>4469600-782388</f>
        <v>3687212</v>
      </c>
      <c r="H16" s="6">
        <v>0</v>
      </c>
      <c r="I16" s="6">
        <f aca="true" t="shared" si="5" ref="I16:I22">G16+H16</f>
        <v>3687212</v>
      </c>
      <c r="J16" s="6">
        <f>4469600-782388</f>
        <v>3687212</v>
      </c>
      <c r="K16" s="6">
        <v>0</v>
      </c>
      <c r="L16" s="6">
        <f aca="true" t="shared" si="6" ref="L16:L22">J16+K16</f>
        <v>3687212</v>
      </c>
    </row>
    <row r="17" spans="1:12" ht="97.5" customHeight="1">
      <c r="A17" s="15" t="s">
        <v>188</v>
      </c>
      <c r="B17" s="3" t="s">
        <v>51</v>
      </c>
      <c r="C17" s="3" t="s">
        <v>52</v>
      </c>
      <c r="D17" s="3" t="s">
        <v>59</v>
      </c>
      <c r="E17" s="3" t="s">
        <v>60</v>
      </c>
      <c r="F17" s="3" t="s">
        <v>54</v>
      </c>
      <c r="G17" s="6">
        <f>7024361+782388</f>
        <v>7806749</v>
      </c>
      <c r="H17" s="6">
        <v>0</v>
      </c>
      <c r="I17" s="6">
        <f t="shared" si="5"/>
        <v>7806749</v>
      </c>
      <c r="J17" s="6">
        <f>7024361+782388</f>
        <v>7806749</v>
      </c>
      <c r="K17" s="6">
        <v>0</v>
      </c>
      <c r="L17" s="6">
        <f t="shared" si="6"/>
        <v>7806749</v>
      </c>
    </row>
    <row r="18" spans="1:12" ht="66" customHeight="1">
      <c r="A18" s="15" t="s">
        <v>253</v>
      </c>
      <c r="B18" s="3" t="s">
        <v>51</v>
      </c>
      <c r="C18" s="3" t="s">
        <v>52</v>
      </c>
      <c r="D18" s="3" t="s">
        <v>59</v>
      </c>
      <c r="E18" s="3" t="s">
        <v>60</v>
      </c>
      <c r="F18" s="3" t="s">
        <v>55</v>
      </c>
      <c r="G18" s="6">
        <f>6415891+1173.28</f>
        <v>6417064.28</v>
      </c>
      <c r="H18" s="6">
        <f>-26214.75-318.56+3600</f>
        <v>-22933.31</v>
      </c>
      <c r="I18" s="6">
        <f t="shared" si="5"/>
        <v>6394130.970000001</v>
      </c>
      <c r="J18" s="6">
        <f>6662391+2345.66</f>
        <v>6664736.66</v>
      </c>
      <c r="K18" s="6">
        <f>-25806.4-1181.74+3600</f>
        <v>-23388.140000000003</v>
      </c>
      <c r="L18" s="6">
        <f t="shared" si="6"/>
        <v>6641348.5200000005</v>
      </c>
    </row>
    <row r="19" spans="1:12" ht="49.5" customHeight="1">
      <c r="A19" s="15" t="s">
        <v>32</v>
      </c>
      <c r="B19" s="3" t="s">
        <v>51</v>
      </c>
      <c r="C19" s="3" t="s">
        <v>52</v>
      </c>
      <c r="D19" s="3" t="s">
        <v>59</v>
      </c>
      <c r="E19" s="3" t="s">
        <v>60</v>
      </c>
      <c r="F19" s="3" t="s">
        <v>56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6.25" customHeight="1">
      <c r="A20" s="15" t="s">
        <v>189</v>
      </c>
      <c r="B20" s="3" t="s">
        <v>51</v>
      </c>
      <c r="C20" s="3" t="s">
        <v>52</v>
      </c>
      <c r="D20" s="3" t="s">
        <v>59</v>
      </c>
      <c r="E20" s="3" t="s">
        <v>61</v>
      </c>
      <c r="F20" s="3" t="s">
        <v>54</v>
      </c>
      <c r="G20" s="6">
        <v>33893804</v>
      </c>
      <c r="H20" s="6">
        <v>-33893804</v>
      </c>
      <c r="I20" s="6">
        <f t="shared" si="5"/>
        <v>0</v>
      </c>
      <c r="J20" s="6">
        <v>33893804</v>
      </c>
      <c r="K20" s="6">
        <v>-33893804</v>
      </c>
      <c r="L20" s="6">
        <f t="shared" si="6"/>
        <v>0</v>
      </c>
    </row>
    <row r="21" spans="1:12" ht="171.75" customHeight="1">
      <c r="A21" s="15" t="s">
        <v>254</v>
      </c>
      <c r="B21" s="3" t="s">
        <v>51</v>
      </c>
      <c r="C21" s="3" t="s">
        <v>52</v>
      </c>
      <c r="D21" s="3" t="s">
        <v>59</v>
      </c>
      <c r="E21" s="3" t="s">
        <v>61</v>
      </c>
      <c r="F21" s="3" t="s">
        <v>55</v>
      </c>
      <c r="G21" s="6">
        <v>707668</v>
      </c>
      <c r="H21" s="6">
        <v>-707668</v>
      </c>
      <c r="I21" s="6">
        <f t="shared" si="5"/>
        <v>0</v>
      </c>
      <c r="J21" s="6">
        <v>707668</v>
      </c>
      <c r="K21" s="6">
        <v>-707668</v>
      </c>
      <c r="L21" s="6">
        <f t="shared" si="6"/>
        <v>0</v>
      </c>
    </row>
    <row r="22" spans="1:12" ht="111" customHeight="1">
      <c r="A22" s="15" t="s">
        <v>190</v>
      </c>
      <c r="B22" s="3" t="s">
        <v>51</v>
      </c>
      <c r="C22" s="3" t="s">
        <v>52</v>
      </c>
      <c r="D22" s="3" t="s">
        <v>59</v>
      </c>
      <c r="E22" s="3" t="s">
        <v>62</v>
      </c>
      <c r="F22" s="3" t="s">
        <v>54</v>
      </c>
      <c r="G22" s="6">
        <v>3827880</v>
      </c>
      <c r="H22" s="6">
        <v>0</v>
      </c>
      <c r="I22" s="6">
        <f t="shared" si="5"/>
        <v>3827880</v>
      </c>
      <c r="J22" s="6">
        <v>3827880</v>
      </c>
      <c r="K22" s="6">
        <v>0</v>
      </c>
      <c r="L22" s="6">
        <f t="shared" si="6"/>
        <v>3827880</v>
      </c>
    </row>
    <row r="23" spans="1:12" s="25" customFormat="1" ht="50.25" customHeight="1">
      <c r="A23" s="27" t="s">
        <v>152</v>
      </c>
      <c r="B23" s="28" t="s">
        <v>51</v>
      </c>
      <c r="C23" s="28" t="s">
        <v>52</v>
      </c>
      <c r="D23" s="28" t="s">
        <v>63</v>
      </c>
      <c r="E23" s="28" t="s">
        <v>185</v>
      </c>
      <c r="F23" s="28"/>
      <c r="G23" s="29">
        <f aca="true" t="shared" si="7" ref="G23:L23">SUM(G24:G26)</f>
        <v>3299920.5</v>
      </c>
      <c r="H23" s="29">
        <f t="shared" si="7"/>
        <v>0</v>
      </c>
      <c r="I23" s="29">
        <f t="shared" si="7"/>
        <v>3299920.5</v>
      </c>
      <c r="J23" s="29">
        <f t="shared" si="7"/>
        <v>3299920.5</v>
      </c>
      <c r="K23" s="29">
        <f t="shared" si="7"/>
        <v>0</v>
      </c>
      <c r="L23" s="29">
        <f t="shared" si="7"/>
        <v>3299920.5</v>
      </c>
    </row>
    <row r="24" spans="1:12" ht="96.75" customHeight="1">
      <c r="A24" s="15" t="s">
        <v>191</v>
      </c>
      <c r="B24" s="3" t="s">
        <v>51</v>
      </c>
      <c r="C24" s="3" t="s">
        <v>52</v>
      </c>
      <c r="D24" s="3" t="s">
        <v>63</v>
      </c>
      <c r="E24" s="3" t="s">
        <v>64</v>
      </c>
      <c r="F24" s="3" t="s">
        <v>54</v>
      </c>
      <c r="G24" s="6">
        <v>3015695</v>
      </c>
      <c r="H24" s="6">
        <v>0</v>
      </c>
      <c r="I24" s="6">
        <f>G24+H24</f>
        <v>3015695</v>
      </c>
      <c r="J24" s="6">
        <v>3015695</v>
      </c>
      <c r="K24" s="6">
        <v>0</v>
      </c>
      <c r="L24" s="6">
        <f>J24+K24</f>
        <v>3015695</v>
      </c>
    </row>
    <row r="25" spans="1:12" ht="64.5" customHeight="1">
      <c r="A25" s="15" t="s">
        <v>255</v>
      </c>
      <c r="B25" s="3" t="s">
        <v>51</v>
      </c>
      <c r="C25" s="3" t="s">
        <v>52</v>
      </c>
      <c r="D25" s="3" t="s">
        <v>63</v>
      </c>
      <c r="E25" s="3" t="s">
        <v>64</v>
      </c>
      <c r="F25" s="3" t="s">
        <v>55</v>
      </c>
      <c r="G25" s="6">
        <v>275825.5</v>
      </c>
      <c r="H25" s="6">
        <v>0</v>
      </c>
      <c r="I25" s="6">
        <f>G25+H25</f>
        <v>275825.5</v>
      </c>
      <c r="J25" s="6">
        <v>275825.5</v>
      </c>
      <c r="K25" s="6">
        <v>0</v>
      </c>
      <c r="L25" s="6">
        <f>J25+K25</f>
        <v>275825.5</v>
      </c>
    </row>
    <row r="26" spans="1:12" ht="51" customHeight="1">
      <c r="A26" s="15" t="s">
        <v>33</v>
      </c>
      <c r="B26" s="3" t="s">
        <v>51</v>
      </c>
      <c r="C26" s="3" t="s">
        <v>52</v>
      </c>
      <c r="D26" s="3" t="s">
        <v>63</v>
      </c>
      <c r="E26" s="3" t="s">
        <v>64</v>
      </c>
      <c r="F26" s="3" t="s">
        <v>56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153</v>
      </c>
      <c r="B27" s="28" t="s">
        <v>51</v>
      </c>
      <c r="C27" s="28" t="s">
        <v>52</v>
      </c>
      <c r="D27" s="28" t="s">
        <v>65</v>
      </c>
      <c r="E27" s="28" t="s">
        <v>185</v>
      </c>
      <c r="F27" s="28"/>
      <c r="G27" s="29">
        <f aca="true" t="shared" si="8" ref="G27:L27">SUM(G28:G29)</f>
        <v>355740</v>
      </c>
      <c r="H27" s="29">
        <f t="shared" si="8"/>
        <v>17787</v>
      </c>
      <c r="I27" s="29">
        <f t="shared" si="8"/>
        <v>373527</v>
      </c>
      <c r="J27" s="29">
        <f t="shared" si="8"/>
        <v>355740</v>
      </c>
      <c r="K27" s="29">
        <f t="shared" si="8"/>
        <v>17787</v>
      </c>
      <c r="L27" s="29">
        <f t="shared" si="8"/>
        <v>373527</v>
      </c>
    </row>
    <row r="28" spans="1:12" ht="63">
      <c r="A28" s="15" t="s">
        <v>256</v>
      </c>
      <c r="B28" s="3" t="s">
        <v>51</v>
      </c>
      <c r="C28" s="3" t="s">
        <v>52</v>
      </c>
      <c r="D28" s="3" t="s">
        <v>65</v>
      </c>
      <c r="E28" s="3" t="s">
        <v>71</v>
      </c>
      <c r="F28" s="3" t="s">
        <v>55</v>
      </c>
      <c r="G28" s="6">
        <v>330330</v>
      </c>
      <c r="H28" s="6">
        <f>17385.79+401.21</f>
        <v>17787</v>
      </c>
      <c r="I28" s="6">
        <f>G28+H28</f>
        <v>348117</v>
      </c>
      <c r="J28" s="6">
        <v>330330</v>
      </c>
      <c r="K28" s="6">
        <f>17385.79+401.21</f>
        <v>17787</v>
      </c>
      <c r="L28" s="6">
        <f>J28+K28</f>
        <v>348117</v>
      </c>
    </row>
    <row r="29" spans="1:12" ht="78.75">
      <c r="A29" s="15" t="s">
        <v>257</v>
      </c>
      <c r="B29" s="3" t="s">
        <v>51</v>
      </c>
      <c r="C29" s="3" t="s">
        <v>52</v>
      </c>
      <c r="D29" s="3" t="s">
        <v>65</v>
      </c>
      <c r="E29" s="3" t="s">
        <v>72</v>
      </c>
      <c r="F29" s="3" t="s">
        <v>55</v>
      </c>
      <c r="G29" s="6">
        <v>25410</v>
      </c>
      <c r="H29" s="6">
        <v>0</v>
      </c>
      <c r="I29" s="6">
        <f>G29+H29</f>
        <v>25410</v>
      </c>
      <c r="J29" s="6">
        <v>25410</v>
      </c>
      <c r="K29" s="6">
        <v>0</v>
      </c>
      <c r="L29" s="6">
        <f>J29+K29</f>
        <v>25410</v>
      </c>
    </row>
    <row r="30" spans="1:12" s="25" customFormat="1" ht="47.25">
      <c r="A30" s="27" t="s">
        <v>154</v>
      </c>
      <c r="B30" s="28" t="s">
        <v>51</v>
      </c>
      <c r="C30" s="28" t="s">
        <v>52</v>
      </c>
      <c r="D30" s="28" t="s">
        <v>68</v>
      </c>
      <c r="E30" s="28" t="s">
        <v>185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258</v>
      </c>
      <c r="B31" s="3" t="s">
        <v>51</v>
      </c>
      <c r="C31" s="3" t="s">
        <v>52</v>
      </c>
      <c r="D31" s="3" t="s">
        <v>68</v>
      </c>
      <c r="E31" s="3" t="s">
        <v>73</v>
      </c>
      <c r="F31" s="3" t="s">
        <v>55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155</v>
      </c>
      <c r="B32" s="28" t="s">
        <v>51</v>
      </c>
      <c r="C32" s="28" t="s">
        <v>52</v>
      </c>
      <c r="D32" s="28" t="s">
        <v>50</v>
      </c>
      <c r="E32" s="28" t="s">
        <v>185</v>
      </c>
      <c r="F32" s="28"/>
      <c r="G32" s="29">
        <f aca="true" t="shared" si="10" ref="G32:L32">SUM(G33:G36)</f>
        <v>1262986.35</v>
      </c>
      <c r="H32" s="29">
        <f t="shared" si="10"/>
        <v>3769638.06</v>
      </c>
      <c r="I32" s="29">
        <f t="shared" si="10"/>
        <v>5032624.41</v>
      </c>
      <c r="J32" s="29">
        <f t="shared" si="10"/>
        <v>1262986.35</v>
      </c>
      <c r="K32" s="29">
        <f t="shared" si="10"/>
        <v>3658392.31</v>
      </c>
      <c r="L32" s="29">
        <f t="shared" si="10"/>
        <v>4921378.66</v>
      </c>
    </row>
    <row r="33" spans="1:12" ht="78.75">
      <c r="A33" s="15" t="s">
        <v>259</v>
      </c>
      <c r="B33" s="3" t="s">
        <v>51</v>
      </c>
      <c r="C33" s="3" t="s">
        <v>52</v>
      </c>
      <c r="D33" s="3" t="s">
        <v>50</v>
      </c>
      <c r="E33" s="3" t="s">
        <v>74</v>
      </c>
      <c r="F33" s="3" t="s">
        <v>55</v>
      </c>
      <c r="G33" s="6">
        <v>5000</v>
      </c>
      <c r="H33" s="6">
        <f>3753574.1+8828.96</f>
        <v>3762403.06</v>
      </c>
      <c r="I33" s="6">
        <f>G33+H33</f>
        <v>3767403.06</v>
      </c>
      <c r="J33" s="6">
        <v>5000</v>
      </c>
      <c r="K33" s="6">
        <f>3642736.7+8420.61</f>
        <v>3651157.31</v>
      </c>
      <c r="L33" s="6">
        <f>J33+K33</f>
        <v>3656157.31</v>
      </c>
    </row>
    <row r="34" spans="1:12" ht="110.25">
      <c r="A34" s="15" t="s">
        <v>260</v>
      </c>
      <c r="B34" s="3" t="s">
        <v>51</v>
      </c>
      <c r="C34" s="3" t="s">
        <v>52</v>
      </c>
      <c r="D34" s="3" t="s">
        <v>50</v>
      </c>
      <c r="E34" s="3" t="s">
        <v>75</v>
      </c>
      <c r="F34" s="3" t="s">
        <v>55</v>
      </c>
      <c r="G34" s="6">
        <v>35942</v>
      </c>
      <c r="H34" s="6">
        <v>1438</v>
      </c>
      <c r="I34" s="6">
        <f>G34+H34</f>
        <v>37380</v>
      </c>
      <c r="J34" s="6">
        <v>35942</v>
      </c>
      <c r="K34" s="6">
        <v>1438</v>
      </c>
      <c r="L34" s="6">
        <f>J34+K34</f>
        <v>37380</v>
      </c>
    </row>
    <row r="35" spans="1:12" ht="129" customHeight="1">
      <c r="A35" s="15" t="s">
        <v>261</v>
      </c>
      <c r="B35" s="3" t="s">
        <v>51</v>
      </c>
      <c r="C35" s="3" t="s">
        <v>52</v>
      </c>
      <c r="D35" s="3" t="s">
        <v>50</v>
      </c>
      <c r="E35" s="3" t="s">
        <v>76</v>
      </c>
      <c r="F35" s="3" t="s">
        <v>55</v>
      </c>
      <c r="G35" s="6">
        <v>312488</v>
      </c>
      <c r="H35" s="6">
        <v>5797</v>
      </c>
      <c r="I35" s="6">
        <f>G35+H35</f>
        <v>318285</v>
      </c>
      <c r="J35" s="6">
        <v>312488</v>
      </c>
      <c r="K35" s="6">
        <v>5797</v>
      </c>
      <c r="L35" s="6">
        <f>J35+K35</f>
        <v>318285</v>
      </c>
    </row>
    <row r="36" spans="1:12" ht="94.5">
      <c r="A36" s="15" t="s">
        <v>16</v>
      </c>
      <c r="B36" s="3" t="s">
        <v>51</v>
      </c>
      <c r="C36" s="3" t="s">
        <v>52</v>
      </c>
      <c r="D36" s="3" t="s">
        <v>50</v>
      </c>
      <c r="E36" s="3" t="s">
        <v>77</v>
      </c>
      <c r="F36" s="3" t="s">
        <v>69</v>
      </c>
      <c r="G36" s="6">
        <v>909556.35</v>
      </c>
      <c r="H36" s="6">
        <v>0</v>
      </c>
      <c r="I36" s="6">
        <f>G36+H36</f>
        <v>909556.35</v>
      </c>
      <c r="J36" s="6">
        <v>909556.35</v>
      </c>
      <c r="K36" s="6">
        <v>0</v>
      </c>
      <c r="L36" s="6">
        <f>J36+K36</f>
        <v>909556.35</v>
      </c>
    </row>
    <row r="37" spans="1:12" s="26" customFormat="1" ht="47.25">
      <c r="A37" s="27" t="s">
        <v>156</v>
      </c>
      <c r="B37" s="28" t="s">
        <v>51</v>
      </c>
      <c r="C37" s="28" t="s">
        <v>52</v>
      </c>
      <c r="D37" s="28" t="s">
        <v>78</v>
      </c>
      <c r="E37" s="28" t="s">
        <v>185</v>
      </c>
      <c r="F37" s="28"/>
      <c r="G37" s="29">
        <f aca="true" t="shared" si="11" ref="G37:L37">SUM(G38:G40)</f>
        <v>3356159</v>
      </c>
      <c r="H37" s="29">
        <f t="shared" si="11"/>
        <v>0</v>
      </c>
      <c r="I37" s="29">
        <f t="shared" si="11"/>
        <v>3356159</v>
      </c>
      <c r="J37" s="29">
        <f t="shared" si="11"/>
        <v>3356159</v>
      </c>
      <c r="K37" s="29">
        <f t="shared" si="11"/>
        <v>0</v>
      </c>
      <c r="L37" s="29">
        <f t="shared" si="11"/>
        <v>3356159</v>
      </c>
    </row>
    <row r="38" spans="1:12" ht="110.25">
      <c r="A38" s="15" t="s">
        <v>192</v>
      </c>
      <c r="B38" s="3" t="s">
        <v>51</v>
      </c>
      <c r="C38" s="3" t="s">
        <v>52</v>
      </c>
      <c r="D38" s="3" t="s">
        <v>78</v>
      </c>
      <c r="E38" s="3" t="s">
        <v>79</v>
      </c>
      <c r="F38" s="3" t="s">
        <v>54</v>
      </c>
      <c r="G38" s="6">
        <v>3122630</v>
      </c>
      <c r="H38" s="6">
        <v>0</v>
      </c>
      <c r="I38" s="6">
        <f>G38+H38</f>
        <v>3122630</v>
      </c>
      <c r="J38" s="6">
        <v>3122630</v>
      </c>
      <c r="K38" s="6">
        <v>0</v>
      </c>
      <c r="L38" s="6">
        <f>J38+K38</f>
        <v>3122630</v>
      </c>
    </row>
    <row r="39" spans="1:12" ht="78.75">
      <c r="A39" s="15" t="s">
        <v>263</v>
      </c>
      <c r="B39" s="3" t="s">
        <v>51</v>
      </c>
      <c r="C39" s="3" t="s">
        <v>52</v>
      </c>
      <c r="D39" s="3" t="s">
        <v>78</v>
      </c>
      <c r="E39" s="3" t="s">
        <v>79</v>
      </c>
      <c r="F39" s="3" t="s">
        <v>55</v>
      </c>
      <c r="G39" s="6">
        <v>226929</v>
      </c>
      <c r="H39" s="6">
        <v>0</v>
      </c>
      <c r="I39" s="6">
        <f>G39+H39</f>
        <v>226929</v>
      </c>
      <c r="J39" s="6">
        <v>226929</v>
      </c>
      <c r="K39" s="6">
        <v>0</v>
      </c>
      <c r="L39" s="6">
        <f>J39+K39</f>
        <v>226929</v>
      </c>
    </row>
    <row r="40" spans="1:12" ht="63">
      <c r="A40" s="15" t="s">
        <v>34</v>
      </c>
      <c r="B40" s="3" t="s">
        <v>51</v>
      </c>
      <c r="C40" s="3" t="s">
        <v>52</v>
      </c>
      <c r="D40" s="3" t="s">
        <v>78</v>
      </c>
      <c r="E40" s="3" t="s">
        <v>79</v>
      </c>
      <c r="F40" s="3" t="s">
        <v>56</v>
      </c>
      <c r="G40" s="6">
        <v>6600</v>
      </c>
      <c r="H40" s="6">
        <v>0</v>
      </c>
      <c r="I40" s="6">
        <f>G40+H40</f>
        <v>6600</v>
      </c>
      <c r="J40" s="6">
        <v>6600</v>
      </c>
      <c r="K40" s="6">
        <v>0</v>
      </c>
      <c r="L40" s="6">
        <f>J40+K40</f>
        <v>6600</v>
      </c>
    </row>
    <row r="41" spans="1:12" s="26" customFormat="1" ht="15.75">
      <c r="A41" s="27" t="s">
        <v>218</v>
      </c>
      <c r="B41" s="28" t="s">
        <v>51</v>
      </c>
      <c r="C41" s="28" t="s">
        <v>52</v>
      </c>
      <c r="D41" s="28" t="s">
        <v>219</v>
      </c>
      <c r="E41" s="28" t="s">
        <v>185</v>
      </c>
      <c r="F41" s="28"/>
      <c r="G41" s="29">
        <f aca="true" t="shared" si="12" ref="G41:L41">G42</f>
        <v>0</v>
      </c>
      <c r="H41" s="29">
        <f t="shared" si="12"/>
        <v>1568904.26</v>
      </c>
      <c r="I41" s="29">
        <f t="shared" si="12"/>
        <v>1568904.26</v>
      </c>
      <c r="J41" s="29">
        <f t="shared" si="12"/>
        <v>0</v>
      </c>
      <c r="K41" s="29">
        <f t="shared" si="12"/>
        <v>3137328.6799999997</v>
      </c>
      <c r="L41" s="29">
        <f t="shared" si="12"/>
        <v>3137328.6799999997</v>
      </c>
    </row>
    <row r="42" spans="1:12" ht="94.5">
      <c r="A42" s="15" t="s">
        <v>220</v>
      </c>
      <c r="B42" s="3" t="s">
        <v>51</v>
      </c>
      <c r="C42" s="3" t="s">
        <v>52</v>
      </c>
      <c r="D42" s="3" t="s">
        <v>219</v>
      </c>
      <c r="E42" s="3" t="s">
        <v>221</v>
      </c>
      <c r="F42" s="3" t="s">
        <v>55</v>
      </c>
      <c r="G42" s="6">
        <v>0</v>
      </c>
      <c r="H42" s="6">
        <f>158.46+1568745.8</f>
        <v>1568904.26</v>
      </c>
      <c r="I42" s="6">
        <f>G42+H42</f>
        <v>1568904.26</v>
      </c>
      <c r="J42" s="6">
        <v>0</v>
      </c>
      <c r="K42" s="6">
        <f>316.88+3137011.8</f>
        <v>3137328.6799999997</v>
      </c>
      <c r="L42" s="6">
        <f>J42+K42</f>
        <v>3137328.6799999997</v>
      </c>
    </row>
    <row r="43" spans="1:12" s="26" customFormat="1" ht="15.75">
      <c r="A43" s="27" t="s">
        <v>224</v>
      </c>
      <c r="B43" s="28" t="s">
        <v>51</v>
      </c>
      <c r="C43" s="28" t="s">
        <v>52</v>
      </c>
      <c r="D43" s="28" t="s">
        <v>222</v>
      </c>
      <c r="E43" s="28" t="s">
        <v>185</v>
      </c>
      <c r="F43" s="28"/>
      <c r="G43" s="29">
        <f aca="true" t="shared" si="13" ref="G43:L43">G44</f>
        <v>0</v>
      </c>
      <c r="H43" s="29">
        <f t="shared" si="13"/>
        <v>0</v>
      </c>
      <c r="I43" s="29">
        <f t="shared" si="13"/>
        <v>0</v>
      </c>
      <c r="J43" s="29">
        <f t="shared" si="13"/>
        <v>0</v>
      </c>
      <c r="K43" s="29">
        <f t="shared" si="13"/>
        <v>2305546</v>
      </c>
      <c r="L43" s="29">
        <f t="shared" si="13"/>
        <v>2305546</v>
      </c>
    </row>
    <row r="44" spans="1:12" ht="78.75">
      <c r="A44" s="15" t="s">
        <v>227</v>
      </c>
      <c r="B44" s="3" t="s">
        <v>51</v>
      </c>
      <c r="C44" s="3" t="s">
        <v>52</v>
      </c>
      <c r="D44" s="3" t="s">
        <v>222</v>
      </c>
      <c r="E44" s="3" t="s">
        <v>225</v>
      </c>
      <c r="F44" s="3" t="s">
        <v>55</v>
      </c>
      <c r="G44" s="6">
        <v>0</v>
      </c>
      <c r="H44" s="6">
        <v>0</v>
      </c>
      <c r="I44" s="6">
        <f>G44+H44</f>
        <v>0</v>
      </c>
      <c r="J44" s="6">
        <v>0</v>
      </c>
      <c r="K44" s="6">
        <f>232.86+2305313.14</f>
        <v>2305546</v>
      </c>
      <c r="L44" s="6">
        <f>J44+K44</f>
        <v>2305546</v>
      </c>
    </row>
    <row r="45" spans="1:12" s="26" customFormat="1" ht="31.5">
      <c r="A45" s="27" t="s">
        <v>26</v>
      </c>
      <c r="B45" s="28" t="s">
        <v>51</v>
      </c>
      <c r="C45" s="28" t="s">
        <v>52</v>
      </c>
      <c r="D45" s="28" t="s">
        <v>223</v>
      </c>
      <c r="E45" s="28" t="s">
        <v>185</v>
      </c>
      <c r="F45" s="28"/>
      <c r="G45" s="29">
        <f aca="true" t="shared" si="14" ref="G45:L45">G46</f>
        <v>0</v>
      </c>
      <c r="H45" s="29">
        <f t="shared" si="14"/>
        <v>1584567.51</v>
      </c>
      <c r="I45" s="29">
        <f t="shared" si="14"/>
        <v>1584567.51</v>
      </c>
      <c r="J45" s="29">
        <f t="shared" si="14"/>
        <v>0</v>
      </c>
      <c r="K45" s="29">
        <f t="shared" si="14"/>
        <v>6255336.8</v>
      </c>
      <c r="L45" s="29">
        <f t="shared" si="14"/>
        <v>6255336.8</v>
      </c>
    </row>
    <row r="46" spans="1:12" ht="63">
      <c r="A46" s="15" t="s">
        <v>228</v>
      </c>
      <c r="B46" s="3" t="s">
        <v>51</v>
      </c>
      <c r="C46" s="3" t="s">
        <v>52</v>
      </c>
      <c r="D46" s="3" t="s">
        <v>223</v>
      </c>
      <c r="E46" s="3" t="s">
        <v>226</v>
      </c>
      <c r="F46" s="3" t="s">
        <v>55</v>
      </c>
      <c r="G46" s="6">
        <v>0</v>
      </c>
      <c r="H46" s="6">
        <f>160.1+1584407.41</f>
        <v>1584567.51</v>
      </c>
      <c r="I46" s="6">
        <f>G46+H46</f>
        <v>1584567.51</v>
      </c>
      <c r="J46" s="6">
        <v>0</v>
      </c>
      <c r="K46" s="6">
        <f>632+6254704.8</f>
        <v>6255336.8</v>
      </c>
      <c r="L46" s="6">
        <f>J46+K46</f>
        <v>6255336.8</v>
      </c>
    </row>
    <row r="47" spans="1:12" s="10" customFormat="1" ht="56.25">
      <c r="A47" s="17" t="s">
        <v>157</v>
      </c>
      <c r="B47" s="19" t="s">
        <v>59</v>
      </c>
      <c r="C47" s="19" t="s">
        <v>52</v>
      </c>
      <c r="D47" s="19" t="s">
        <v>52</v>
      </c>
      <c r="E47" s="19" t="s">
        <v>185</v>
      </c>
      <c r="F47" s="19"/>
      <c r="G47" s="22">
        <f aca="true" t="shared" si="15" ref="G47:L47">G48+G52+G61+G69+G73+G76</f>
        <v>31004929.5</v>
      </c>
      <c r="H47" s="22">
        <f t="shared" si="15"/>
        <v>-185513</v>
      </c>
      <c r="I47" s="22">
        <f t="shared" si="15"/>
        <v>30819416.5</v>
      </c>
      <c r="J47" s="22">
        <f t="shared" si="15"/>
        <v>31004929.5</v>
      </c>
      <c r="K47" s="22">
        <f t="shared" si="15"/>
        <v>64487</v>
      </c>
      <c r="L47" s="22">
        <f t="shared" si="15"/>
        <v>31069416.5</v>
      </c>
    </row>
    <row r="48" spans="1:12" s="9" customFormat="1" ht="47.25">
      <c r="A48" s="27" t="s">
        <v>158</v>
      </c>
      <c r="B48" s="28" t="s">
        <v>59</v>
      </c>
      <c r="C48" s="28" t="s">
        <v>52</v>
      </c>
      <c r="D48" s="28" t="s">
        <v>51</v>
      </c>
      <c r="E48" s="28" t="s">
        <v>185</v>
      </c>
      <c r="F48" s="28"/>
      <c r="G48" s="29">
        <f aca="true" t="shared" si="16" ref="G48:L48">SUM(G49:G51)</f>
        <v>4836468.5</v>
      </c>
      <c r="H48" s="29">
        <f t="shared" si="16"/>
        <v>0</v>
      </c>
      <c r="I48" s="29">
        <f t="shared" si="16"/>
        <v>4836468.5</v>
      </c>
      <c r="J48" s="29">
        <f t="shared" si="16"/>
        <v>4836468.5</v>
      </c>
      <c r="K48" s="29">
        <f t="shared" si="16"/>
        <v>0</v>
      </c>
      <c r="L48" s="29">
        <f t="shared" si="16"/>
        <v>4836468.5</v>
      </c>
    </row>
    <row r="49" spans="1:12" ht="98.25" customHeight="1">
      <c r="A49" s="15" t="s">
        <v>193</v>
      </c>
      <c r="B49" s="3" t="s">
        <v>59</v>
      </c>
      <c r="C49" s="3" t="s">
        <v>52</v>
      </c>
      <c r="D49" s="3" t="s">
        <v>51</v>
      </c>
      <c r="E49" s="3" t="s">
        <v>80</v>
      </c>
      <c r="F49" s="3" t="s">
        <v>54</v>
      </c>
      <c r="G49" s="6">
        <v>4091069</v>
      </c>
      <c r="H49" s="6">
        <v>0</v>
      </c>
      <c r="I49" s="6">
        <f>G49+H49</f>
        <v>4091069</v>
      </c>
      <c r="J49" s="6">
        <v>4091069</v>
      </c>
      <c r="K49" s="6">
        <v>0</v>
      </c>
      <c r="L49" s="6">
        <f>J49+K49</f>
        <v>4091069</v>
      </c>
    </row>
    <row r="50" spans="1:12" ht="66" customHeight="1">
      <c r="A50" s="15" t="s">
        <v>264</v>
      </c>
      <c r="B50" s="3" t="s">
        <v>59</v>
      </c>
      <c r="C50" s="3" t="s">
        <v>52</v>
      </c>
      <c r="D50" s="3" t="s">
        <v>51</v>
      </c>
      <c r="E50" s="3" t="s">
        <v>80</v>
      </c>
      <c r="F50" s="3" t="s">
        <v>55</v>
      </c>
      <c r="G50" s="6">
        <v>698494.5</v>
      </c>
      <c r="H50" s="6">
        <v>0</v>
      </c>
      <c r="I50" s="6">
        <f>G50+H50</f>
        <v>698494.5</v>
      </c>
      <c r="J50" s="6">
        <v>698494.5</v>
      </c>
      <c r="K50" s="6">
        <v>0</v>
      </c>
      <c r="L50" s="6">
        <f>J50+K50</f>
        <v>698494.5</v>
      </c>
    </row>
    <row r="51" spans="1:12" ht="52.5" customHeight="1">
      <c r="A51" s="15" t="s">
        <v>35</v>
      </c>
      <c r="B51" s="3" t="s">
        <v>59</v>
      </c>
      <c r="C51" s="3" t="s">
        <v>52</v>
      </c>
      <c r="D51" s="3" t="s">
        <v>51</v>
      </c>
      <c r="E51" s="3" t="s">
        <v>80</v>
      </c>
      <c r="F51" s="3" t="s">
        <v>56</v>
      </c>
      <c r="G51" s="6">
        <v>46905</v>
      </c>
      <c r="H51" s="6">
        <v>0</v>
      </c>
      <c r="I51" s="6">
        <f>G51+H51</f>
        <v>46905</v>
      </c>
      <c r="J51" s="6">
        <v>46905</v>
      </c>
      <c r="K51" s="6">
        <v>0</v>
      </c>
      <c r="L51" s="6">
        <f>J51+K51</f>
        <v>46905</v>
      </c>
    </row>
    <row r="52" spans="1:12" s="9" customFormat="1" ht="32.25" customHeight="1">
      <c r="A52" s="27" t="s">
        <v>159</v>
      </c>
      <c r="B52" s="28" t="s">
        <v>59</v>
      </c>
      <c r="C52" s="28" t="s">
        <v>52</v>
      </c>
      <c r="D52" s="28" t="s">
        <v>59</v>
      </c>
      <c r="E52" s="28" t="s">
        <v>185</v>
      </c>
      <c r="F52" s="28"/>
      <c r="G52" s="29">
        <f aca="true" t="shared" si="17" ref="G52:L52">SUM(G53:G60)</f>
        <v>16371200</v>
      </c>
      <c r="H52" s="29">
        <f t="shared" si="17"/>
        <v>-190400</v>
      </c>
      <c r="I52" s="29">
        <f t="shared" si="17"/>
        <v>16180800</v>
      </c>
      <c r="J52" s="29">
        <f t="shared" si="17"/>
        <v>16371200</v>
      </c>
      <c r="K52" s="29">
        <f t="shared" si="17"/>
        <v>6100</v>
      </c>
      <c r="L52" s="29">
        <f t="shared" si="17"/>
        <v>16377300</v>
      </c>
    </row>
    <row r="53" spans="1:12" ht="110.25">
      <c r="A53" s="15" t="s">
        <v>20</v>
      </c>
      <c r="B53" s="3" t="s">
        <v>59</v>
      </c>
      <c r="C53" s="3" t="s">
        <v>52</v>
      </c>
      <c r="D53" s="3" t="s">
        <v>59</v>
      </c>
      <c r="E53" s="3" t="s">
        <v>81</v>
      </c>
      <c r="F53" s="3" t="s">
        <v>82</v>
      </c>
      <c r="G53" s="6">
        <v>9586700</v>
      </c>
      <c r="H53" s="6">
        <v>-400000</v>
      </c>
      <c r="I53" s="6">
        <f aca="true" t="shared" si="18" ref="I53:I60">G53+H53</f>
        <v>9186700</v>
      </c>
      <c r="J53" s="6">
        <v>9586700</v>
      </c>
      <c r="K53" s="6">
        <v>-253500</v>
      </c>
      <c r="L53" s="6">
        <f aca="true" t="shared" si="19" ref="L53:L60">J53+K53</f>
        <v>9333200</v>
      </c>
    </row>
    <row r="54" spans="1:12" ht="110.25" customHeight="1">
      <c r="A54" s="15" t="s">
        <v>21</v>
      </c>
      <c r="B54" s="3" t="s">
        <v>59</v>
      </c>
      <c r="C54" s="3" t="s">
        <v>52</v>
      </c>
      <c r="D54" s="3" t="s">
        <v>59</v>
      </c>
      <c r="E54" s="3" t="s">
        <v>83</v>
      </c>
      <c r="F54" s="3" t="s">
        <v>82</v>
      </c>
      <c r="G54" s="6">
        <v>937100</v>
      </c>
      <c r="H54" s="6">
        <v>79600</v>
      </c>
      <c r="I54" s="6">
        <f t="shared" si="18"/>
        <v>1016700</v>
      </c>
      <c r="J54" s="6">
        <v>937100</v>
      </c>
      <c r="K54" s="6">
        <v>79600</v>
      </c>
      <c r="L54" s="6">
        <f t="shared" si="19"/>
        <v>1016700</v>
      </c>
    </row>
    <row r="55" spans="1:12" ht="126">
      <c r="A55" s="15" t="s">
        <v>22</v>
      </c>
      <c r="B55" s="3" t="s">
        <v>59</v>
      </c>
      <c r="C55" s="3" t="s">
        <v>52</v>
      </c>
      <c r="D55" s="3" t="s">
        <v>59</v>
      </c>
      <c r="E55" s="3" t="s">
        <v>84</v>
      </c>
      <c r="F55" s="3" t="s">
        <v>82</v>
      </c>
      <c r="G55" s="6">
        <v>2170000</v>
      </c>
      <c r="H55" s="6">
        <v>105000</v>
      </c>
      <c r="I55" s="6">
        <f t="shared" si="18"/>
        <v>2275000</v>
      </c>
      <c r="J55" s="6">
        <v>2170000</v>
      </c>
      <c r="K55" s="6">
        <v>150000</v>
      </c>
      <c r="L55" s="6">
        <f t="shared" si="19"/>
        <v>2320000</v>
      </c>
    </row>
    <row r="56" spans="1:12" ht="126">
      <c r="A56" s="15" t="s">
        <v>23</v>
      </c>
      <c r="B56" s="3" t="s">
        <v>59</v>
      </c>
      <c r="C56" s="3" t="s">
        <v>52</v>
      </c>
      <c r="D56" s="3" t="s">
        <v>59</v>
      </c>
      <c r="E56" s="3" t="s">
        <v>85</v>
      </c>
      <c r="F56" s="3" t="s">
        <v>82</v>
      </c>
      <c r="G56" s="6">
        <v>1100000</v>
      </c>
      <c r="H56" s="6">
        <v>-100000</v>
      </c>
      <c r="I56" s="6">
        <f t="shared" si="18"/>
        <v>1000000</v>
      </c>
      <c r="J56" s="6">
        <v>1100000</v>
      </c>
      <c r="K56" s="6">
        <v>-100000</v>
      </c>
      <c r="L56" s="6">
        <f t="shared" si="19"/>
        <v>1000000</v>
      </c>
    </row>
    <row r="57" spans="1:12" ht="126">
      <c r="A57" s="15" t="s">
        <v>24</v>
      </c>
      <c r="B57" s="3" t="s">
        <v>59</v>
      </c>
      <c r="C57" s="3" t="s">
        <v>52</v>
      </c>
      <c r="D57" s="3" t="s">
        <v>59</v>
      </c>
      <c r="E57" s="3" t="s">
        <v>86</v>
      </c>
      <c r="F57" s="3" t="s">
        <v>82</v>
      </c>
      <c r="G57" s="6">
        <v>2470000</v>
      </c>
      <c r="H57" s="6">
        <v>130000</v>
      </c>
      <c r="I57" s="6">
        <f t="shared" si="18"/>
        <v>2600000</v>
      </c>
      <c r="J57" s="6">
        <v>2470000</v>
      </c>
      <c r="K57" s="6">
        <v>130000</v>
      </c>
      <c r="L57" s="6">
        <f t="shared" si="19"/>
        <v>2600000</v>
      </c>
    </row>
    <row r="58" spans="1:12" ht="141.75">
      <c r="A58" s="15" t="s">
        <v>25</v>
      </c>
      <c r="B58" s="3" t="s">
        <v>59</v>
      </c>
      <c r="C58" s="3" t="s">
        <v>52</v>
      </c>
      <c r="D58" s="3" t="s">
        <v>59</v>
      </c>
      <c r="E58" s="3" t="s">
        <v>87</v>
      </c>
      <c r="F58" s="3" t="s">
        <v>82</v>
      </c>
      <c r="G58" s="6">
        <v>64500</v>
      </c>
      <c r="H58" s="6">
        <v>0</v>
      </c>
      <c r="I58" s="6">
        <f t="shared" si="18"/>
        <v>64500</v>
      </c>
      <c r="J58" s="6">
        <v>64500</v>
      </c>
      <c r="K58" s="6">
        <v>0</v>
      </c>
      <c r="L58" s="6">
        <f t="shared" si="19"/>
        <v>64500</v>
      </c>
    </row>
    <row r="59" spans="1:12" ht="141.75">
      <c r="A59" s="15" t="s">
        <v>27</v>
      </c>
      <c r="B59" s="3" t="s">
        <v>59</v>
      </c>
      <c r="C59" s="3" t="s">
        <v>52</v>
      </c>
      <c r="D59" s="3" t="s">
        <v>59</v>
      </c>
      <c r="E59" s="3" t="s">
        <v>88</v>
      </c>
      <c r="F59" s="3" t="s">
        <v>82</v>
      </c>
      <c r="G59" s="6">
        <v>12900</v>
      </c>
      <c r="H59" s="6">
        <v>0</v>
      </c>
      <c r="I59" s="6">
        <f t="shared" si="18"/>
        <v>12900</v>
      </c>
      <c r="J59" s="6">
        <v>12900</v>
      </c>
      <c r="K59" s="6">
        <v>0</v>
      </c>
      <c r="L59" s="6">
        <f t="shared" si="19"/>
        <v>12900</v>
      </c>
    </row>
    <row r="60" spans="1:12" ht="141.75">
      <c r="A60" s="15" t="s">
        <v>28</v>
      </c>
      <c r="B60" s="3" t="s">
        <v>59</v>
      </c>
      <c r="C60" s="3" t="s">
        <v>52</v>
      </c>
      <c r="D60" s="3" t="s">
        <v>59</v>
      </c>
      <c r="E60" s="3" t="s">
        <v>89</v>
      </c>
      <c r="F60" s="3" t="s">
        <v>82</v>
      </c>
      <c r="G60" s="6">
        <v>30000</v>
      </c>
      <c r="H60" s="6">
        <v>-5000</v>
      </c>
      <c r="I60" s="6">
        <f t="shared" si="18"/>
        <v>25000</v>
      </c>
      <c r="J60" s="6">
        <v>30000</v>
      </c>
      <c r="K60" s="6">
        <v>0</v>
      </c>
      <c r="L60" s="6">
        <f t="shared" si="19"/>
        <v>30000</v>
      </c>
    </row>
    <row r="61" spans="1:12" s="9" customFormat="1" ht="31.5">
      <c r="A61" s="27" t="s">
        <v>160</v>
      </c>
      <c r="B61" s="28" t="s">
        <v>59</v>
      </c>
      <c r="C61" s="28" t="s">
        <v>52</v>
      </c>
      <c r="D61" s="28" t="s">
        <v>63</v>
      </c>
      <c r="E61" s="28" t="s">
        <v>185</v>
      </c>
      <c r="F61" s="28"/>
      <c r="G61" s="29">
        <f aca="true" t="shared" si="20" ref="G61:L61">SUM(G62:G68)</f>
        <v>6022641</v>
      </c>
      <c r="H61" s="29">
        <f t="shared" si="20"/>
        <v>50000</v>
      </c>
      <c r="I61" s="29">
        <f t="shared" si="20"/>
        <v>6072641</v>
      </c>
      <c r="J61" s="29">
        <f t="shared" si="20"/>
        <v>6022641</v>
      </c>
      <c r="K61" s="29">
        <f t="shared" si="20"/>
        <v>103500</v>
      </c>
      <c r="L61" s="29">
        <f t="shared" si="20"/>
        <v>6126141</v>
      </c>
    </row>
    <row r="62" spans="1:12" ht="96.75" customHeight="1">
      <c r="A62" s="15" t="s">
        <v>194</v>
      </c>
      <c r="B62" s="3" t="s">
        <v>59</v>
      </c>
      <c r="C62" s="3" t="s">
        <v>52</v>
      </c>
      <c r="D62" s="3" t="s">
        <v>63</v>
      </c>
      <c r="E62" s="3" t="s">
        <v>90</v>
      </c>
      <c r="F62" s="3" t="s">
        <v>54</v>
      </c>
      <c r="G62" s="6">
        <v>1679202</v>
      </c>
      <c r="H62" s="6">
        <v>0</v>
      </c>
      <c r="I62" s="6">
        <f aca="true" t="shared" si="21" ref="I62:I68">G62+H62</f>
        <v>1679202</v>
      </c>
      <c r="J62" s="6">
        <v>1679202</v>
      </c>
      <c r="K62" s="6">
        <v>0</v>
      </c>
      <c r="L62" s="6">
        <f aca="true" t="shared" si="22" ref="L62:L68">J62+K62</f>
        <v>1679202</v>
      </c>
    </row>
    <row r="63" spans="1:12" ht="66" customHeight="1">
      <c r="A63" s="15" t="s">
        <v>265</v>
      </c>
      <c r="B63" s="3" t="s">
        <v>59</v>
      </c>
      <c r="C63" s="3" t="s">
        <v>52</v>
      </c>
      <c r="D63" s="3" t="s">
        <v>63</v>
      </c>
      <c r="E63" s="3" t="s">
        <v>90</v>
      </c>
      <c r="F63" s="3" t="s">
        <v>55</v>
      </c>
      <c r="G63" s="6">
        <v>303889</v>
      </c>
      <c r="H63" s="6">
        <v>0</v>
      </c>
      <c r="I63" s="6">
        <f t="shared" si="21"/>
        <v>303889</v>
      </c>
      <c r="J63" s="6">
        <v>303889</v>
      </c>
      <c r="K63" s="6">
        <v>0</v>
      </c>
      <c r="L63" s="6">
        <f t="shared" si="22"/>
        <v>303889</v>
      </c>
    </row>
    <row r="64" spans="1:12" ht="157.5">
      <c r="A64" s="15" t="s">
        <v>195</v>
      </c>
      <c r="B64" s="3" t="s">
        <v>59</v>
      </c>
      <c r="C64" s="3" t="s">
        <v>52</v>
      </c>
      <c r="D64" s="3" t="s">
        <v>63</v>
      </c>
      <c r="E64" s="3" t="s">
        <v>91</v>
      </c>
      <c r="F64" s="3" t="s">
        <v>54</v>
      </c>
      <c r="G64" s="6">
        <v>2978550</v>
      </c>
      <c r="H64" s="6">
        <v>146648</v>
      </c>
      <c r="I64" s="6">
        <f t="shared" si="21"/>
        <v>3125198</v>
      </c>
      <c r="J64" s="6">
        <v>2978550</v>
      </c>
      <c r="K64" s="6">
        <v>200148</v>
      </c>
      <c r="L64" s="6">
        <f t="shared" si="22"/>
        <v>3178698</v>
      </c>
    </row>
    <row r="65" spans="1:12" ht="112.5" customHeight="1">
      <c r="A65" s="15" t="s">
        <v>266</v>
      </c>
      <c r="B65" s="3" t="s">
        <v>59</v>
      </c>
      <c r="C65" s="3" t="s">
        <v>52</v>
      </c>
      <c r="D65" s="3" t="s">
        <v>63</v>
      </c>
      <c r="E65" s="3" t="s">
        <v>91</v>
      </c>
      <c r="F65" s="3" t="s">
        <v>55</v>
      </c>
      <c r="G65" s="6">
        <v>946500</v>
      </c>
      <c r="H65" s="6">
        <v>-106348</v>
      </c>
      <c r="I65" s="6">
        <f>G65+H65</f>
        <v>840152</v>
      </c>
      <c r="J65" s="6">
        <v>946500</v>
      </c>
      <c r="K65" s="6">
        <v>-106348</v>
      </c>
      <c r="L65" s="6">
        <f>J65+K65</f>
        <v>840152</v>
      </c>
    </row>
    <row r="66" spans="1:12" ht="112.5" customHeight="1">
      <c r="A66" s="15" t="s">
        <v>206</v>
      </c>
      <c r="B66" s="3" t="s">
        <v>59</v>
      </c>
      <c r="C66" s="3" t="s">
        <v>52</v>
      </c>
      <c r="D66" s="3" t="s">
        <v>63</v>
      </c>
      <c r="E66" s="3" t="s">
        <v>91</v>
      </c>
      <c r="F66" s="3" t="s">
        <v>56</v>
      </c>
      <c r="G66" s="6">
        <v>0</v>
      </c>
      <c r="H66" s="6">
        <v>9700</v>
      </c>
      <c r="I66" s="6">
        <f t="shared" si="21"/>
        <v>9700</v>
      </c>
      <c r="J66" s="6">
        <v>0</v>
      </c>
      <c r="K66" s="6">
        <v>9700</v>
      </c>
      <c r="L66" s="6">
        <f t="shared" si="22"/>
        <v>9700</v>
      </c>
    </row>
    <row r="67" spans="1:12" ht="189">
      <c r="A67" s="15" t="s">
        <v>196</v>
      </c>
      <c r="B67" s="3" t="s">
        <v>59</v>
      </c>
      <c r="C67" s="3" t="s">
        <v>52</v>
      </c>
      <c r="D67" s="3" t="s">
        <v>63</v>
      </c>
      <c r="E67" s="3" t="s">
        <v>87</v>
      </c>
      <c r="F67" s="3" t="s">
        <v>54</v>
      </c>
      <c r="G67" s="6">
        <v>64500</v>
      </c>
      <c r="H67" s="6">
        <v>0</v>
      </c>
      <c r="I67" s="6">
        <f t="shared" si="21"/>
        <v>64500</v>
      </c>
      <c r="J67" s="6">
        <v>64500</v>
      </c>
      <c r="K67" s="6">
        <v>0</v>
      </c>
      <c r="L67" s="6">
        <f t="shared" si="22"/>
        <v>64500</v>
      </c>
    </row>
    <row r="68" spans="1:12" ht="47.25">
      <c r="A68" s="15" t="s">
        <v>267</v>
      </c>
      <c r="B68" s="3" t="s">
        <v>59</v>
      </c>
      <c r="C68" s="3" t="s">
        <v>52</v>
      </c>
      <c r="D68" s="3" t="s">
        <v>63</v>
      </c>
      <c r="E68" s="3" t="s">
        <v>92</v>
      </c>
      <c r="F68" s="3" t="s">
        <v>55</v>
      </c>
      <c r="G68" s="6">
        <v>50000</v>
      </c>
      <c r="H68" s="6">
        <v>0</v>
      </c>
      <c r="I68" s="6">
        <f t="shared" si="21"/>
        <v>50000</v>
      </c>
      <c r="J68" s="6">
        <v>50000</v>
      </c>
      <c r="K68" s="6">
        <v>0</v>
      </c>
      <c r="L68" s="6">
        <f t="shared" si="22"/>
        <v>50000</v>
      </c>
    </row>
    <row r="69" spans="1:12" s="9" customFormat="1" ht="15.75">
      <c r="A69" s="32" t="s">
        <v>161</v>
      </c>
      <c r="B69" s="28" t="s">
        <v>59</v>
      </c>
      <c r="C69" s="28" t="s">
        <v>52</v>
      </c>
      <c r="D69" s="28" t="s">
        <v>66</v>
      </c>
      <c r="E69" s="28" t="s">
        <v>185</v>
      </c>
      <c r="F69" s="28"/>
      <c r="G69" s="29">
        <f aca="true" t="shared" si="23" ref="G69:L69">SUM(G70:G72)</f>
        <v>1845620</v>
      </c>
      <c r="H69" s="29">
        <f t="shared" si="23"/>
        <v>0</v>
      </c>
      <c r="I69" s="29">
        <f t="shared" si="23"/>
        <v>1845620</v>
      </c>
      <c r="J69" s="29">
        <f t="shared" si="23"/>
        <v>1845620</v>
      </c>
      <c r="K69" s="29">
        <f t="shared" si="23"/>
        <v>0</v>
      </c>
      <c r="L69" s="29">
        <f t="shared" si="23"/>
        <v>1845620</v>
      </c>
    </row>
    <row r="70" spans="1:12" ht="83.25" customHeight="1">
      <c r="A70" s="16" t="s">
        <v>197</v>
      </c>
      <c r="B70" s="3" t="s">
        <v>59</v>
      </c>
      <c r="C70" s="3" t="s">
        <v>52</v>
      </c>
      <c r="D70" s="3" t="s">
        <v>66</v>
      </c>
      <c r="E70" s="3" t="s">
        <v>93</v>
      </c>
      <c r="F70" s="3" t="s">
        <v>54</v>
      </c>
      <c r="G70" s="6">
        <v>1555611</v>
      </c>
      <c r="H70" s="6">
        <v>0</v>
      </c>
      <c r="I70" s="6">
        <f>G70+H70</f>
        <v>1555611</v>
      </c>
      <c r="J70" s="6">
        <v>1555611</v>
      </c>
      <c r="K70" s="6">
        <v>0</v>
      </c>
      <c r="L70" s="6">
        <f>J70+K70</f>
        <v>1555611</v>
      </c>
    </row>
    <row r="71" spans="1:12" ht="47.25" customHeight="1">
      <c r="A71" s="15" t="s">
        <v>268</v>
      </c>
      <c r="B71" s="3" t="s">
        <v>59</v>
      </c>
      <c r="C71" s="3" t="s">
        <v>52</v>
      </c>
      <c r="D71" s="3" t="s">
        <v>66</v>
      </c>
      <c r="E71" s="3" t="s">
        <v>93</v>
      </c>
      <c r="F71" s="3" t="s">
        <v>55</v>
      </c>
      <c r="G71" s="6">
        <v>261967</v>
      </c>
      <c r="H71" s="6">
        <v>0</v>
      </c>
      <c r="I71" s="6">
        <f>G71+H71</f>
        <v>261967</v>
      </c>
      <c r="J71" s="6">
        <v>261967</v>
      </c>
      <c r="K71" s="6">
        <v>0</v>
      </c>
      <c r="L71" s="6">
        <f>J71+K71</f>
        <v>261967</v>
      </c>
    </row>
    <row r="72" spans="1:12" ht="36" customHeight="1">
      <c r="A72" s="16" t="s">
        <v>36</v>
      </c>
      <c r="B72" s="3" t="s">
        <v>59</v>
      </c>
      <c r="C72" s="3" t="s">
        <v>52</v>
      </c>
      <c r="D72" s="3" t="s">
        <v>66</v>
      </c>
      <c r="E72" s="3" t="s">
        <v>93</v>
      </c>
      <c r="F72" s="3" t="s">
        <v>56</v>
      </c>
      <c r="G72" s="6">
        <v>28042</v>
      </c>
      <c r="H72" s="6">
        <v>0</v>
      </c>
      <c r="I72" s="6">
        <f>G72+H72</f>
        <v>28042</v>
      </c>
      <c r="J72" s="6">
        <v>28042</v>
      </c>
      <c r="K72" s="6">
        <v>0</v>
      </c>
      <c r="L72" s="6">
        <f>J72+K72</f>
        <v>28042</v>
      </c>
    </row>
    <row r="73" spans="1:12" s="9" customFormat="1" ht="22.5" customHeight="1">
      <c r="A73" s="27" t="s">
        <v>162</v>
      </c>
      <c r="B73" s="28" t="s">
        <v>59</v>
      </c>
      <c r="C73" s="28" t="s">
        <v>52</v>
      </c>
      <c r="D73" s="28" t="s">
        <v>68</v>
      </c>
      <c r="E73" s="28" t="s">
        <v>185</v>
      </c>
      <c r="F73" s="28"/>
      <c r="G73" s="29">
        <f aca="true" t="shared" si="24" ref="G73:L73">SUM(G74:G75)</f>
        <v>153500</v>
      </c>
      <c r="H73" s="29">
        <f t="shared" si="24"/>
        <v>0</v>
      </c>
      <c r="I73" s="29">
        <f t="shared" si="24"/>
        <v>153500</v>
      </c>
      <c r="J73" s="29">
        <f t="shared" si="24"/>
        <v>153500</v>
      </c>
      <c r="K73" s="29">
        <f t="shared" si="24"/>
        <v>0</v>
      </c>
      <c r="L73" s="29">
        <f t="shared" si="24"/>
        <v>153500</v>
      </c>
    </row>
    <row r="74" spans="1:12" ht="47.25" customHeight="1">
      <c r="A74" s="15" t="s">
        <v>267</v>
      </c>
      <c r="B74" s="3" t="s">
        <v>59</v>
      </c>
      <c r="C74" s="3" t="s">
        <v>52</v>
      </c>
      <c r="D74" s="3" t="s">
        <v>68</v>
      </c>
      <c r="E74" s="3" t="s">
        <v>92</v>
      </c>
      <c r="F74" s="3" t="s">
        <v>55</v>
      </c>
      <c r="G74" s="6">
        <v>50000</v>
      </c>
      <c r="H74" s="6">
        <v>0</v>
      </c>
      <c r="I74" s="6">
        <f>G74+H74</f>
        <v>50000</v>
      </c>
      <c r="J74" s="6">
        <v>50000</v>
      </c>
      <c r="K74" s="6">
        <v>0</v>
      </c>
      <c r="L74" s="6">
        <f>J74+K74</f>
        <v>50000</v>
      </c>
    </row>
    <row r="75" spans="1:12" ht="94.5">
      <c r="A75" s="15" t="s">
        <v>269</v>
      </c>
      <c r="B75" s="3" t="s">
        <v>59</v>
      </c>
      <c r="C75" s="3" t="s">
        <v>52</v>
      </c>
      <c r="D75" s="3" t="s">
        <v>68</v>
      </c>
      <c r="E75" s="3" t="s">
        <v>94</v>
      </c>
      <c r="F75" s="3" t="s">
        <v>55</v>
      </c>
      <c r="G75" s="6">
        <v>103500</v>
      </c>
      <c r="H75" s="6">
        <v>0</v>
      </c>
      <c r="I75" s="6">
        <f>G75+H75</f>
        <v>103500</v>
      </c>
      <c r="J75" s="6">
        <v>103500</v>
      </c>
      <c r="K75" s="6">
        <v>0</v>
      </c>
      <c r="L75" s="6">
        <f>J75+K75</f>
        <v>103500</v>
      </c>
    </row>
    <row r="76" spans="1:12" s="9" customFormat="1" ht="47.25">
      <c r="A76" s="27" t="s">
        <v>163</v>
      </c>
      <c r="B76" s="28" t="s">
        <v>59</v>
      </c>
      <c r="C76" s="28" t="s">
        <v>52</v>
      </c>
      <c r="D76" s="28" t="s">
        <v>50</v>
      </c>
      <c r="E76" s="28" t="s">
        <v>185</v>
      </c>
      <c r="F76" s="28"/>
      <c r="G76" s="29">
        <f aca="true" t="shared" si="25" ref="G76:L76">SUM(G77:G77)</f>
        <v>1775500</v>
      </c>
      <c r="H76" s="29">
        <f t="shared" si="25"/>
        <v>-45113</v>
      </c>
      <c r="I76" s="29">
        <f t="shared" si="25"/>
        <v>1730387</v>
      </c>
      <c r="J76" s="29">
        <f t="shared" si="25"/>
        <v>1775500</v>
      </c>
      <c r="K76" s="29">
        <f t="shared" si="25"/>
        <v>-45113</v>
      </c>
      <c r="L76" s="29">
        <f t="shared" si="25"/>
        <v>1730387</v>
      </c>
    </row>
    <row r="77" spans="1:12" ht="110.25">
      <c r="A77" s="15" t="s">
        <v>29</v>
      </c>
      <c r="B77" s="3" t="s">
        <v>59</v>
      </c>
      <c r="C77" s="3" t="s">
        <v>52</v>
      </c>
      <c r="D77" s="3" t="s">
        <v>50</v>
      </c>
      <c r="E77" s="3" t="s">
        <v>95</v>
      </c>
      <c r="F77" s="3" t="s">
        <v>82</v>
      </c>
      <c r="G77" s="6">
        <v>1775500</v>
      </c>
      <c r="H77" s="6">
        <v>-45113</v>
      </c>
      <c r="I77" s="6">
        <f>G77+H77</f>
        <v>1730387</v>
      </c>
      <c r="J77" s="6">
        <v>1775500</v>
      </c>
      <c r="K77" s="6">
        <v>-45113</v>
      </c>
      <c r="L77" s="6">
        <f>J77+K77</f>
        <v>1730387</v>
      </c>
    </row>
    <row r="78" spans="1:12" s="11" customFormat="1" ht="75">
      <c r="A78" s="17" t="s">
        <v>164</v>
      </c>
      <c r="B78" s="19" t="s">
        <v>66</v>
      </c>
      <c r="C78" s="19" t="s">
        <v>52</v>
      </c>
      <c r="D78" s="19" t="s">
        <v>52</v>
      </c>
      <c r="E78" s="19" t="s">
        <v>185</v>
      </c>
      <c r="F78" s="19"/>
      <c r="G78" s="22">
        <f aca="true" t="shared" si="26" ref="G78:L78">G79+G83</f>
        <v>6086179.5</v>
      </c>
      <c r="H78" s="22">
        <f t="shared" si="26"/>
        <v>-401.21</v>
      </c>
      <c r="I78" s="22">
        <f t="shared" si="26"/>
        <v>6085778.29</v>
      </c>
      <c r="J78" s="22">
        <f t="shared" si="26"/>
        <v>6086179.5</v>
      </c>
      <c r="K78" s="22">
        <f t="shared" si="26"/>
        <v>-401.21</v>
      </c>
      <c r="L78" s="22">
        <f t="shared" si="26"/>
        <v>6085778.29</v>
      </c>
    </row>
    <row r="79" spans="1:12" s="9" customFormat="1" ht="47.25">
      <c r="A79" s="27" t="s">
        <v>165</v>
      </c>
      <c r="B79" s="28" t="s">
        <v>66</v>
      </c>
      <c r="C79" s="28" t="s">
        <v>52</v>
      </c>
      <c r="D79" s="28" t="s">
        <v>51</v>
      </c>
      <c r="E79" s="28" t="s">
        <v>185</v>
      </c>
      <c r="F79" s="28"/>
      <c r="G79" s="29">
        <f aca="true" t="shared" si="27" ref="G79:L79">SUM(G80:G82)</f>
        <v>5435479.5</v>
      </c>
      <c r="H79" s="29">
        <f t="shared" si="27"/>
        <v>-401.21</v>
      </c>
      <c r="I79" s="29">
        <f t="shared" si="27"/>
        <v>5435078.29</v>
      </c>
      <c r="J79" s="29">
        <f t="shared" si="27"/>
        <v>5435479.5</v>
      </c>
      <c r="K79" s="29">
        <f t="shared" si="27"/>
        <v>-401.21</v>
      </c>
      <c r="L79" s="29">
        <f t="shared" si="27"/>
        <v>5435078.29</v>
      </c>
    </row>
    <row r="80" spans="1:12" ht="96" customHeight="1">
      <c r="A80" s="15" t="s">
        <v>198</v>
      </c>
      <c r="B80" s="3" t="s">
        <v>66</v>
      </c>
      <c r="C80" s="3" t="s">
        <v>52</v>
      </c>
      <c r="D80" s="3" t="s">
        <v>51</v>
      </c>
      <c r="E80" s="3" t="s">
        <v>96</v>
      </c>
      <c r="F80" s="3" t="s">
        <v>54</v>
      </c>
      <c r="G80" s="6">
        <f>4212762-34000</f>
        <v>4178762</v>
      </c>
      <c r="H80" s="6">
        <v>0</v>
      </c>
      <c r="I80" s="6">
        <f>G80+H80</f>
        <v>4178762</v>
      </c>
      <c r="J80" s="6">
        <f>4212762-34000</f>
        <v>4178762</v>
      </c>
      <c r="K80" s="6">
        <v>0</v>
      </c>
      <c r="L80" s="6">
        <f>J80+K80</f>
        <v>4178762</v>
      </c>
    </row>
    <row r="81" spans="1:12" ht="63.75" customHeight="1">
      <c r="A81" s="15" t="s">
        <v>270</v>
      </c>
      <c r="B81" s="3" t="s">
        <v>66</v>
      </c>
      <c r="C81" s="3" t="s">
        <v>52</v>
      </c>
      <c r="D81" s="3" t="s">
        <v>51</v>
      </c>
      <c r="E81" s="3" t="s">
        <v>96</v>
      </c>
      <c r="F81" s="3" t="s">
        <v>55</v>
      </c>
      <c r="G81" s="6">
        <f>859517.5+34000</f>
        <v>893517.5</v>
      </c>
      <c r="H81" s="6">
        <v>-401.21</v>
      </c>
      <c r="I81" s="6">
        <f>G81+H81</f>
        <v>893116.29</v>
      </c>
      <c r="J81" s="6">
        <f>859517.5+34000</f>
        <v>893517.5</v>
      </c>
      <c r="K81" s="6">
        <v>-401.21</v>
      </c>
      <c r="L81" s="6">
        <f>J81+K81</f>
        <v>893116.29</v>
      </c>
    </row>
    <row r="82" spans="1:12" ht="49.5" customHeight="1">
      <c r="A82" s="15" t="s">
        <v>37</v>
      </c>
      <c r="B82" s="3" t="s">
        <v>66</v>
      </c>
      <c r="C82" s="3" t="s">
        <v>52</v>
      </c>
      <c r="D82" s="3" t="s">
        <v>51</v>
      </c>
      <c r="E82" s="3" t="s">
        <v>96</v>
      </c>
      <c r="F82" s="3" t="s">
        <v>56</v>
      </c>
      <c r="G82" s="6">
        <v>363200</v>
      </c>
      <c r="H82" s="6">
        <v>0</v>
      </c>
      <c r="I82" s="6">
        <f>G82+H82</f>
        <v>363200</v>
      </c>
      <c r="J82" s="6">
        <v>363200</v>
      </c>
      <c r="K82" s="6">
        <v>0</v>
      </c>
      <c r="L82" s="6">
        <f>J82+K82</f>
        <v>363200</v>
      </c>
    </row>
    <row r="83" spans="1:12" s="9" customFormat="1" ht="47.25">
      <c r="A83" s="27" t="s">
        <v>166</v>
      </c>
      <c r="B83" s="28" t="s">
        <v>66</v>
      </c>
      <c r="C83" s="28" t="s">
        <v>52</v>
      </c>
      <c r="D83" s="28" t="s">
        <v>59</v>
      </c>
      <c r="E83" s="28" t="s">
        <v>185</v>
      </c>
      <c r="F83" s="28"/>
      <c r="G83" s="29">
        <f aca="true" t="shared" si="28" ref="G83:L83">SUM(G84:G85)</f>
        <v>650700</v>
      </c>
      <c r="H83" s="29">
        <f t="shared" si="28"/>
        <v>0</v>
      </c>
      <c r="I83" s="29">
        <f t="shared" si="28"/>
        <v>650700</v>
      </c>
      <c r="J83" s="29">
        <f t="shared" si="28"/>
        <v>650700</v>
      </c>
      <c r="K83" s="29">
        <f t="shared" si="28"/>
        <v>0</v>
      </c>
      <c r="L83" s="29">
        <f t="shared" si="28"/>
        <v>650700</v>
      </c>
    </row>
    <row r="84" spans="1:12" ht="126">
      <c r="A84" s="15" t="s">
        <v>0</v>
      </c>
      <c r="B84" s="3" t="s">
        <v>66</v>
      </c>
      <c r="C84" s="3" t="s">
        <v>52</v>
      </c>
      <c r="D84" s="3" t="s">
        <v>59</v>
      </c>
      <c r="E84" s="3" t="s">
        <v>98</v>
      </c>
      <c r="F84" s="3" t="s">
        <v>55</v>
      </c>
      <c r="G84" s="6">
        <v>267600</v>
      </c>
      <c r="H84" s="6">
        <v>0</v>
      </c>
      <c r="I84" s="6">
        <f>G84+H84</f>
        <v>267600</v>
      </c>
      <c r="J84" s="6">
        <v>267600</v>
      </c>
      <c r="K84" s="6">
        <v>0</v>
      </c>
      <c r="L84" s="6">
        <f>J84+K84</f>
        <v>267600</v>
      </c>
    </row>
    <row r="85" spans="1:12" ht="94.5">
      <c r="A85" s="15" t="s">
        <v>1</v>
      </c>
      <c r="B85" s="3" t="s">
        <v>66</v>
      </c>
      <c r="C85" s="3" t="s">
        <v>52</v>
      </c>
      <c r="D85" s="3" t="s">
        <v>59</v>
      </c>
      <c r="E85" s="3" t="s">
        <v>99</v>
      </c>
      <c r="F85" s="3" t="s">
        <v>55</v>
      </c>
      <c r="G85" s="6">
        <v>383100</v>
      </c>
      <c r="H85" s="6">
        <v>0</v>
      </c>
      <c r="I85" s="6">
        <f>G85+H85</f>
        <v>383100</v>
      </c>
      <c r="J85" s="6">
        <v>383100</v>
      </c>
      <c r="K85" s="6">
        <v>0</v>
      </c>
      <c r="L85" s="6">
        <f>J85+K85</f>
        <v>383100</v>
      </c>
    </row>
    <row r="86" spans="1:12" s="10" customFormat="1" ht="75">
      <c r="A86" s="17" t="s">
        <v>167</v>
      </c>
      <c r="B86" s="19" t="s">
        <v>78</v>
      </c>
      <c r="C86" s="19" t="s">
        <v>52</v>
      </c>
      <c r="D86" s="19" t="s">
        <v>142</v>
      </c>
      <c r="E86" s="19" t="s">
        <v>185</v>
      </c>
      <c r="F86" s="19"/>
      <c r="G86" s="22">
        <f aca="true" t="shared" si="29" ref="G86:L86">G87+G111+G113</f>
        <v>32183378.72</v>
      </c>
      <c r="H86" s="22">
        <f t="shared" si="29"/>
        <v>6915</v>
      </c>
      <c r="I86" s="22">
        <f t="shared" si="29"/>
        <v>32190293.72</v>
      </c>
      <c r="J86" s="22">
        <f t="shared" si="29"/>
        <v>29552206.34</v>
      </c>
      <c r="K86" s="22">
        <f t="shared" si="29"/>
        <v>6915</v>
      </c>
      <c r="L86" s="22">
        <f t="shared" si="29"/>
        <v>29559121.34</v>
      </c>
    </row>
    <row r="87" spans="1:12" s="9" customFormat="1" ht="47.25">
      <c r="A87" s="27" t="s">
        <v>168</v>
      </c>
      <c r="B87" s="28" t="s">
        <v>78</v>
      </c>
      <c r="C87" s="28" t="s">
        <v>52</v>
      </c>
      <c r="D87" s="28" t="s">
        <v>51</v>
      </c>
      <c r="E87" s="28" t="s">
        <v>185</v>
      </c>
      <c r="F87" s="28"/>
      <c r="G87" s="29">
        <f aca="true" t="shared" si="30" ref="G87:L87">SUM(G88:G110)</f>
        <v>31801361</v>
      </c>
      <c r="H87" s="29">
        <f t="shared" si="30"/>
        <v>6915</v>
      </c>
      <c r="I87" s="29">
        <f t="shared" si="30"/>
        <v>31808276</v>
      </c>
      <c r="J87" s="29">
        <f t="shared" si="30"/>
        <v>29171361</v>
      </c>
      <c r="K87" s="29">
        <f t="shared" si="30"/>
        <v>6915</v>
      </c>
      <c r="L87" s="29">
        <f t="shared" si="30"/>
        <v>29178276</v>
      </c>
    </row>
    <row r="88" spans="1:12" ht="81.75" customHeight="1">
      <c r="A88" s="15" t="s">
        <v>199</v>
      </c>
      <c r="B88" s="3" t="s">
        <v>78</v>
      </c>
      <c r="C88" s="3" t="s">
        <v>52</v>
      </c>
      <c r="D88" s="3" t="s">
        <v>51</v>
      </c>
      <c r="E88" s="3" t="s">
        <v>100</v>
      </c>
      <c r="F88" s="3" t="s">
        <v>54</v>
      </c>
      <c r="G88" s="6">
        <v>1328691</v>
      </c>
      <c r="H88" s="6">
        <v>0</v>
      </c>
      <c r="I88" s="6">
        <f aca="true" t="shared" si="31" ref="I88:I110">G88+H88</f>
        <v>1328691</v>
      </c>
      <c r="J88" s="6">
        <v>1328691</v>
      </c>
      <c r="K88" s="6">
        <v>0</v>
      </c>
      <c r="L88" s="6">
        <f aca="true" t="shared" si="32" ref="L88:L110">J88+K88</f>
        <v>1328691</v>
      </c>
    </row>
    <row r="89" spans="1:12" ht="96" customHeight="1">
      <c r="A89" s="15" t="s">
        <v>200</v>
      </c>
      <c r="B89" s="3" t="s">
        <v>78</v>
      </c>
      <c r="C89" s="3" t="s">
        <v>52</v>
      </c>
      <c r="D89" s="3" t="s">
        <v>51</v>
      </c>
      <c r="E89" s="3" t="s">
        <v>101</v>
      </c>
      <c r="F89" s="3" t="s">
        <v>54</v>
      </c>
      <c r="G89" s="6">
        <f>1472400+2071700+4275400+3209400+2872900+10974209</f>
        <v>24876009</v>
      </c>
      <c r="H89" s="6">
        <v>0</v>
      </c>
      <c r="I89" s="6">
        <f t="shared" si="31"/>
        <v>24876009</v>
      </c>
      <c r="J89" s="6">
        <f>1472400+2071700+4275400+3209400+2872900+10974209</f>
        <v>24876009</v>
      </c>
      <c r="K89" s="6">
        <v>0</v>
      </c>
      <c r="L89" s="6">
        <f t="shared" si="32"/>
        <v>24876009</v>
      </c>
    </row>
    <row r="90" spans="1:12" ht="63.75" customHeight="1">
      <c r="A90" s="15" t="s">
        <v>2</v>
      </c>
      <c r="B90" s="3" t="s">
        <v>78</v>
      </c>
      <c r="C90" s="3" t="s">
        <v>52</v>
      </c>
      <c r="D90" s="3" t="s">
        <v>51</v>
      </c>
      <c r="E90" s="3" t="s">
        <v>101</v>
      </c>
      <c r="F90" s="3" t="s">
        <v>55</v>
      </c>
      <c r="G90" s="6">
        <f>15711+15700+21208+27642+20200+181900</f>
        <v>282361</v>
      </c>
      <c r="H90" s="6">
        <v>0</v>
      </c>
      <c r="I90" s="6">
        <f t="shared" si="31"/>
        <v>282361</v>
      </c>
      <c r="J90" s="6">
        <f>15711+15700+21208+27642+20200+181900</f>
        <v>282361</v>
      </c>
      <c r="K90" s="6">
        <v>0</v>
      </c>
      <c r="L90" s="6">
        <f t="shared" si="32"/>
        <v>282361</v>
      </c>
    </row>
    <row r="91" spans="1:12" ht="49.5" customHeight="1">
      <c r="A91" s="15" t="s">
        <v>38</v>
      </c>
      <c r="B91" s="3" t="s">
        <v>78</v>
      </c>
      <c r="C91" s="3" t="s">
        <v>52</v>
      </c>
      <c r="D91" s="3" t="s">
        <v>51</v>
      </c>
      <c r="E91" s="3" t="s">
        <v>101</v>
      </c>
      <c r="F91" s="3" t="s">
        <v>56</v>
      </c>
      <c r="G91" s="6">
        <f>17300+21024</f>
        <v>38324</v>
      </c>
      <c r="H91" s="6">
        <v>0</v>
      </c>
      <c r="I91" s="6">
        <f t="shared" si="31"/>
        <v>38324</v>
      </c>
      <c r="J91" s="6">
        <f>17300+21024</f>
        <v>38324</v>
      </c>
      <c r="K91" s="6">
        <v>0</v>
      </c>
      <c r="L91" s="6">
        <f t="shared" si="32"/>
        <v>38324</v>
      </c>
    </row>
    <row r="92" spans="1:12" ht="96.75" customHeight="1">
      <c r="A92" s="15" t="s">
        <v>201</v>
      </c>
      <c r="B92" s="3" t="s">
        <v>78</v>
      </c>
      <c r="C92" s="3" t="s">
        <v>52</v>
      </c>
      <c r="D92" s="3" t="s">
        <v>51</v>
      </c>
      <c r="E92" s="3" t="s">
        <v>103</v>
      </c>
      <c r="F92" s="3" t="s">
        <v>54</v>
      </c>
      <c r="G92" s="6">
        <f>4657705-2620000</f>
        <v>2037705</v>
      </c>
      <c r="H92" s="6">
        <v>0</v>
      </c>
      <c r="I92" s="6">
        <f t="shared" si="31"/>
        <v>2037705</v>
      </c>
      <c r="J92" s="6">
        <f>4657705-2620000</f>
        <v>2037705</v>
      </c>
      <c r="K92" s="6">
        <v>0</v>
      </c>
      <c r="L92" s="6">
        <f t="shared" si="32"/>
        <v>2037705</v>
      </c>
    </row>
    <row r="93" spans="1:12" ht="49.5" customHeight="1">
      <c r="A93" s="15" t="s">
        <v>3</v>
      </c>
      <c r="B93" s="3" t="s">
        <v>78</v>
      </c>
      <c r="C93" s="3" t="s">
        <v>52</v>
      </c>
      <c r="D93" s="3" t="s">
        <v>51</v>
      </c>
      <c r="E93" s="3" t="s">
        <v>103</v>
      </c>
      <c r="F93" s="3" t="s">
        <v>55</v>
      </c>
      <c r="G93" s="6">
        <v>2843040</v>
      </c>
      <c r="H93" s="6">
        <v>0</v>
      </c>
      <c r="I93" s="6">
        <f t="shared" si="31"/>
        <v>2843040</v>
      </c>
      <c r="J93" s="6">
        <f>2843040-2630000</f>
        <v>213040</v>
      </c>
      <c r="K93" s="6">
        <v>0</v>
      </c>
      <c r="L93" s="6">
        <f t="shared" si="32"/>
        <v>213040</v>
      </c>
    </row>
    <row r="94" spans="1:12" ht="48.75" customHeight="1">
      <c r="A94" s="15" t="s">
        <v>39</v>
      </c>
      <c r="B94" s="3" t="s">
        <v>78</v>
      </c>
      <c r="C94" s="3" t="s">
        <v>52</v>
      </c>
      <c r="D94" s="3" t="s">
        <v>51</v>
      </c>
      <c r="E94" s="3" t="s">
        <v>103</v>
      </c>
      <c r="F94" s="3" t="s">
        <v>56</v>
      </c>
      <c r="G94" s="6">
        <v>104000</v>
      </c>
      <c r="H94" s="6">
        <v>0</v>
      </c>
      <c r="I94" s="6">
        <f t="shared" si="31"/>
        <v>104000</v>
      </c>
      <c r="J94" s="6">
        <v>104000</v>
      </c>
      <c r="K94" s="6">
        <v>0</v>
      </c>
      <c r="L94" s="6">
        <f t="shared" si="32"/>
        <v>104000</v>
      </c>
    </row>
    <row r="95" spans="1:12" ht="110.25">
      <c r="A95" s="15" t="s">
        <v>230</v>
      </c>
      <c r="B95" s="3" t="s">
        <v>78</v>
      </c>
      <c r="C95" s="3" t="s">
        <v>52</v>
      </c>
      <c r="D95" s="3" t="s">
        <v>51</v>
      </c>
      <c r="E95" s="3" t="s">
        <v>104</v>
      </c>
      <c r="F95" s="3" t="s">
        <v>54</v>
      </c>
      <c r="G95" s="6">
        <v>13900</v>
      </c>
      <c r="H95" s="6">
        <v>0</v>
      </c>
      <c r="I95" s="6">
        <f t="shared" si="31"/>
        <v>13900</v>
      </c>
      <c r="J95" s="6">
        <v>13900</v>
      </c>
      <c r="K95" s="6">
        <v>0</v>
      </c>
      <c r="L95" s="6">
        <f t="shared" si="32"/>
        <v>13900</v>
      </c>
    </row>
    <row r="96" spans="1:12" ht="110.25">
      <c r="A96" s="15" t="s">
        <v>231</v>
      </c>
      <c r="B96" s="3" t="s">
        <v>78</v>
      </c>
      <c r="C96" s="3" t="s">
        <v>52</v>
      </c>
      <c r="D96" s="3" t="s">
        <v>51</v>
      </c>
      <c r="E96" s="3" t="s">
        <v>105</v>
      </c>
      <c r="F96" s="3" t="s">
        <v>54</v>
      </c>
      <c r="G96" s="6">
        <v>34000</v>
      </c>
      <c r="H96" s="6">
        <v>1400</v>
      </c>
      <c r="I96" s="6">
        <f t="shared" si="31"/>
        <v>35400</v>
      </c>
      <c r="J96" s="6">
        <v>34000</v>
      </c>
      <c r="K96" s="6">
        <v>1400</v>
      </c>
      <c r="L96" s="6">
        <f t="shared" si="32"/>
        <v>35400</v>
      </c>
    </row>
    <row r="97" spans="1:12" ht="110.25">
      <c r="A97" s="15" t="s">
        <v>232</v>
      </c>
      <c r="B97" s="3" t="s">
        <v>78</v>
      </c>
      <c r="C97" s="3" t="s">
        <v>52</v>
      </c>
      <c r="D97" s="3" t="s">
        <v>51</v>
      </c>
      <c r="E97" s="3" t="s">
        <v>106</v>
      </c>
      <c r="F97" s="3" t="s">
        <v>54</v>
      </c>
      <c r="G97" s="6">
        <v>12320</v>
      </c>
      <c r="H97" s="6">
        <v>518</v>
      </c>
      <c r="I97" s="6">
        <f t="shared" si="31"/>
        <v>12838</v>
      </c>
      <c r="J97" s="6">
        <v>12320</v>
      </c>
      <c r="K97" s="6">
        <v>518</v>
      </c>
      <c r="L97" s="6">
        <f t="shared" si="32"/>
        <v>12838</v>
      </c>
    </row>
    <row r="98" spans="1:12" ht="110.25">
      <c r="A98" s="15" t="s">
        <v>233</v>
      </c>
      <c r="B98" s="3" t="s">
        <v>78</v>
      </c>
      <c r="C98" s="3" t="s">
        <v>52</v>
      </c>
      <c r="D98" s="3" t="s">
        <v>51</v>
      </c>
      <c r="E98" s="3" t="s">
        <v>107</v>
      </c>
      <c r="F98" s="3" t="s">
        <v>54</v>
      </c>
      <c r="G98" s="6">
        <v>23908</v>
      </c>
      <c r="H98" s="6">
        <v>0</v>
      </c>
      <c r="I98" s="6">
        <f t="shared" si="31"/>
        <v>23908</v>
      </c>
      <c r="J98" s="6">
        <v>23908</v>
      </c>
      <c r="K98" s="6">
        <v>0</v>
      </c>
      <c r="L98" s="6">
        <f t="shared" si="32"/>
        <v>23908</v>
      </c>
    </row>
    <row r="99" spans="1:12" ht="129" customHeight="1">
      <c r="A99" s="15" t="s">
        <v>234</v>
      </c>
      <c r="B99" s="3" t="s">
        <v>78</v>
      </c>
      <c r="C99" s="3" t="s">
        <v>52</v>
      </c>
      <c r="D99" s="3" t="s">
        <v>51</v>
      </c>
      <c r="E99" s="3" t="s">
        <v>46</v>
      </c>
      <c r="F99" s="3" t="s">
        <v>54</v>
      </c>
      <c r="G99" s="6">
        <v>13300</v>
      </c>
      <c r="H99" s="6">
        <v>0</v>
      </c>
      <c r="I99" s="6">
        <f t="shared" si="31"/>
        <v>13300</v>
      </c>
      <c r="J99" s="6">
        <v>13300</v>
      </c>
      <c r="K99" s="6">
        <v>0</v>
      </c>
      <c r="L99" s="6">
        <f t="shared" si="32"/>
        <v>13300</v>
      </c>
    </row>
    <row r="100" spans="1:12" ht="124.5" customHeight="1">
      <c r="A100" s="15" t="s">
        <v>235</v>
      </c>
      <c r="B100" s="3" t="s">
        <v>78</v>
      </c>
      <c r="C100" s="3" t="s">
        <v>52</v>
      </c>
      <c r="D100" s="3" t="s">
        <v>51</v>
      </c>
      <c r="E100" s="3" t="s">
        <v>108</v>
      </c>
      <c r="F100" s="3" t="s">
        <v>54</v>
      </c>
      <c r="G100" s="6">
        <v>13300</v>
      </c>
      <c r="H100" s="6">
        <v>600</v>
      </c>
      <c r="I100" s="6">
        <f t="shared" si="31"/>
        <v>13900</v>
      </c>
      <c r="J100" s="6">
        <v>13300</v>
      </c>
      <c r="K100" s="6">
        <v>600</v>
      </c>
      <c r="L100" s="6">
        <f t="shared" si="32"/>
        <v>13900</v>
      </c>
    </row>
    <row r="101" spans="1:12" ht="126">
      <c r="A101" s="15" t="s">
        <v>236</v>
      </c>
      <c r="B101" s="3" t="s">
        <v>78</v>
      </c>
      <c r="C101" s="3" t="s">
        <v>52</v>
      </c>
      <c r="D101" s="3" t="s">
        <v>51</v>
      </c>
      <c r="E101" s="3" t="s">
        <v>109</v>
      </c>
      <c r="F101" s="3" t="s">
        <v>54</v>
      </c>
      <c r="G101" s="6">
        <v>13260</v>
      </c>
      <c r="H101" s="6">
        <v>557</v>
      </c>
      <c r="I101" s="6">
        <f t="shared" si="31"/>
        <v>13817</v>
      </c>
      <c r="J101" s="6">
        <v>13260</v>
      </c>
      <c r="K101" s="6">
        <v>557</v>
      </c>
      <c r="L101" s="6">
        <f t="shared" si="32"/>
        <v>13817</v>
      </c>
    </row>
    <row r="102" spans="1:12" ht="126">
      <c r="A102" s="15" t="s">
        <v>237</v>
      </c>
      <c r="B102" s="3" t="s">
        <v>78</v>
      </c>
      <c r="C102" s="3" t="s">
        <v>52</v>
      </c>
      <c r="D102" s="3" t="s">
        <v>51</v>
      </c>
      <c r="E102" s="3" t="s">
        <v>110</v>
      </c>
      <c r="F102" s="3" t="s">
        <v>54</v>
      </c>
      <c r="G102" s="6">
        <v>13259</v>
      </c>
      <c r="H102" s="6">
        <v>0</v>
      </c>
      <c r="I102" s="6">
        <f t="shared" si="31"/>
        <v>13259</v>
      </c>
      <c r="J102" s="6">
        <v>13259</v>
      </c>
      <c r="K102" s="6">
        <v>0</v>
      </c>
      <c r="L102" s="6">
        <f t="shared" si="32"/>
        <v>13259</v>
      </c>
    </row>
    <row r="103" spans="1:12" ht="126">
      <c r="A103" s="15" t="s">
        <v>238</v>
      </c>
      <c r="B103" s="3" t="s">
        <v>78</v>
      </c>
      <c r="C103" s="3" t="s">
        <v>52</v>
      </c>
      <c r="D103" s="3" t="s">
        <v>51</v>
      </c>
      <c r="E103" s="3" t="s">
        <v>111</v>
      </c>
      <c r="F103" s="3" t="s">
        <v>54</v>
      </c>
      <c r="G103" s="6">
        <v>16900</v>
      </c>
      <c r="H103" s="6">
        <v>0</v>
      </c>
      <c r="I103" s="6">
        <f t="shared" si="31"/>
        <v>16900</v>
      </c>
      <c r="J103" s="6">
        <v>16900</v>
      </c>
      <c r="K103" s="6">
        <v>0</v>
      </c>
      <c r="L103" s="6">
        <f t="shared" si="32"/>
        <v>16900</v>
      </c>
    </row>
    <row r="104" spans="1:12" ht="126">
      <c r="A104" s="15" t="s">
        <v>239</v>
      </c>
      <c r="B104" s="3" t="s">
        <v>78</v>
      </c>
      <c r="C104" s="3" t="s">
        <v>52</v>
      </c>
      <c r="D104" s="3" t="s">
        <v>51</v>
      </c>
      <c r="E104" s="3" t="s">
        <v>112</v>
      </c>
      <c r="F104" s="3" t="s">
        <v>54</v>
      </c>
      <c r="G104" s="6">
        <v>41500</v>
      </c>
      <c r="H104" s="6">
        <v>1800</v>
      </c>
      <c r="I104" s="6">
        <f t="shared" si="31"/>
        <v>43300</v>
      </c>
      <c r="J104" s="6">
        <v>41500</v>
      </c>
      <c r="K104" s="6">
        <v>1800</v>
      </c>
      <c r="L104" s="6">
        <f t="shared" si="32"/>
        <v>43300</v>
      </c>
    </row>
    <row r="105" spans="1:12" ht="126">
      <c r="A105" s="15" t="s">
        <v>240</v>
      </c>
      <c r="B105" s="3" t="s">
        <v>78</v>
      </c>
      <c r="C105" s="3" t="s">
        <v>52</v>
      </c>
      <c r="D105" s="3" t="s">
        <v>51</v>
      </c>
      <c r="E105" s="3" t="s">
        <v>113</v>
      </c>
      <c r="F105" s="3" t="s">
        <v>54</v>
      </c>
      <c r="G105" s="6">
        <v>14930</v>
      </c>
      <c r="H105" s="6">
        <v>628</v>
      </c>
      <c r="I105" s="6">
        <f t="shared" si="31"/>
        <v>15558</v>
      </c>
      <c r="J105" s="6">
        <v>14930</v>
      </c>
      <c r="K105" s="6">
        <v>628</v>
      </c>
      <c r="L105" s="6">
        <f t="shared" si="32"/>
        <v>15558</v>
      </c>
    </row>
    <row r="106" spans="1:12" ht="126">
      <c r="A106" s="15" t="s">
        <v>241</v>
      </c>
      <c r="B106" s="3" t="s">
        <v>78</v>
      </c>
      <c r="C106" s="3" t="s">
        <v>52</v>
      </c>
      <c r="D106" s="3" t="s">
        <v>51</v>
      </c>
      <c r="E106" s="3" t="s">
        <v>207</v>
      </c>
      <c r="F106" s="3" t="s">
        <v>54</v>
      </c>
      <c r="G106" s="6">
        <v>29128</v>
      </c>
      <c r="H106" s="6">
        <v>0</v>
      </c>
      <c r="I106" s="6">
        <f t="shared" si="31"/>
        <v>29128</v>
      </c>
      <c r="J106" s="6">
        <v>29128</v>
      </c>
      <c r="K106" s="6">
        <v>0</v>
      </c>
      <c r="L106" s="6">
        <f t="shared" si="32"/>
        <v>29128</v>
      </c>
    </row>
    <row r="107" spans="1:12" ht="126">
      <c r="A107" s="15" t="s">
        <v>242</v>
      </c>
      <c r="B107" s="3" t="s">
        <v>78</v>
      </c>
      <c r="C107" s="3" t="s">
        <v>52</v>
      </c>
      <c r="D107" s="3" t="s">
        <v>51</v>
      </c>
      <c r="E107" s="3" t="s">
        <v>114</v>
      </c>
      <c r="F107" s="3" t="s">
        <v>54</v>
      </c>
      <c r="G107" s="6">
        <v>8400</v>
      </c>
      <c r="H107" s="6">
        <v>0</v>
      </c>
      <c r="I107" s="6">
        <f t="shared" si="31"/>
        <v>8400</v>
      </c>
      <c r="J107" s="6">
        <v>8400</v>
      </c>
      <c r="K107" s="6">
        <v>0</v>
      </c>
      <c r="L107" s="6">
        <f t="shared" si="32"/>
        <v>8400</v>
      </c>
    </row>
    <row r="108" spans="1:12" ht="126">
      <c r="A108" s="15" t="s">
        <v>243</v>
      </c>
      <c r="B108" s="3" t="s">
        <v>78</v>
      </c>
      <c r="C108" s="3" t="s">
        <v>52</v>
      </c>
      <c r="D108" s="3" t="s">
        <v>51</v>
      </c>
      <c r="E108" s="3" t="s">
        <v>115</v>
      </c>
      <c r="F108" s="3" t="s">
        <v>54</v>
      </c>
      <c r="G108" s="6">
        <v>21100</v>
      </c>
      <c r="H108" s="6">
        <v>1100</v>
      </c>
      <c r="I108" s="6">
        <f t="shared" si="31"/>
        <v>22200</v>
      </c>
      <c r="J108" s="6">
        <v>21100</v>
      </c>
      <c r="K108" s="6">
        <v>1100</v>
      </c>
      <c r="L108" s="6">
        <f t="shared" si="32"/>
        <v>22200</v>
      </c>
    </row>
    <row r="109" spans="1:12" ht="126">
      <c r="A109" s="15" t="s">
        <v>244</v>
      </c>
      <c r="B109" s="3" t="s">
        <v>78</v>
      </c>
      <c r="C109" s="3" t="s">
        <v>52</v>
      </c>
      <c r="D109" s="3" t="s">
        <v>51</v>
      </c>
      <c r="E109" s="3" t="s">
        <v>116</v>
      </c>
      <c r="F109" s="3" t="s">
        <v>54</v>
      </c>
      <c r="G109" s="6">
        <v>7410</v>
      </c>
      <c r="H109" s="6">
        <v>312</v>
      </c>
      <c r="I109" s="6">
        <f t="shared" si="31"/>
        <v>7722</v>
      </c>
      <c r="J109" s="6">
        <v>7410</v>
      </c>
      <c r="K109" s="6">
        <v>312</v>
      </c>
      <c r="L109" s="6">
        <f t="shared" si="32"/>
        <v>7722</v>
      </c>
    </row>
    <row r="110" spans="1:12" ht="126">
      <c r="A110" s="15" t="s">
        <v>245</v>
      </c>
      <c r="B110" s="3" t="s">
        <v>78</v>
      </c>
      <c r="C110" s="3" t="s">
        <v>52</v>
      </c>
      <c r="D110" s="3" t="s">
        <v>51</v>
      </c>
      <c r="E110" s="3" t="s">
        <v>117</v>
      </c>
      <c r="F110" s="3" t="s">
        <v>54</v>
      </c>
      <c r="G110" s="6">
        <v>14616</v>
      </c>
      <c r="H110" s="6">
        <v>0</v>
      </c>
      <c r="I110" s="6">
        <f t="shared" si="31"/>
        <v>14616</v>
      </c>
      <c r="J110" s="6">
        <v>14616</v>
      </c>
      <c r="K110" s="6">
        <v>0</v>
      </c>
      <c r="L110" s="6">
        <f t="shared" si="32"/>
        <v>14616</v>
      </c>
    </row>
    <row r="111" spans="1:12" s="9" customFormat="1" ht="47.25">
      <c r="A111" s="27" t="s">
        <v>169</v>
      </c>
      <c r="B111" s="28" t="s">
        <v>78</v>
      </c>
      <c r="C111" s="28" t="s">
        <v>52</v>
      </c>
      <c r="D111" s="28" t="s">
        <v>63</v>
      </c>
      <c r="E111" s="28" t="s">
        <v>185</v>
      </c>
      <c r="F111" s="28"/>
      <c r="G111" s="29">
        <f aca="true" t="shared" si="33" ref="G111:L111">SUM(G112:G112)</f>
        <v>278600</v>
      </c>
      <c r="H111" s="29">
        <f t="shared" si="33"/>
        <v>0</v>
      </c>
      <c r="I111" s="29">
        <f t="shared" si="33"/>
        <v>278600</v>
      </c>
      <c r="J111" s="29">
        <f t="shared" si="33"/>
        <v>278600</v>
      </c>
      <c r="K111" s="29">
        <f t="shared" si="33"/>
        <v>0</v>
      </c>
      <c r="L111" s="29">
        <f t="shared" si="33"/>
        <v>278600</v>
      </c>
    </row>
    <row r="112" spans="1:12" ht="63">
      <c r="A112" s="15" t="s">
        <v>17</v>
      </c>
      <c r="B112" s="3" t="s">
        <v>78</v>
      </c>
      <c r="C112" s="3" t="s">
        <v>52</v>
      </c>
      <c r="D112" s="3" t="s">
        <v>63</v>
      </c>
      <c r="E112" s="3" t="s">
        <v>118</v>
      </c>
      <c r="F112" s="3" t="s">
        <v>69</v>
      </c>
      <c r="G112" s="6">
        <v>278600</v>
      </c>
      <c r="H112" s="6">
        <v>0</v>
      </c>
      <c r="I112" s="6">
        <f>G112+H112</f>
        <v>278600</v>
      </c>
      <c r="J112" s="6">
        <v>278600</v>
      </c>
      <c r="K112" s="6">
        <v>0</v>
      </c>
      <c r="L112" s="6">
        <f>J112+K112</f>
        <v>278600</v>
      </c>
    </row>
    <row r="113" spans="1:12" s="9" customFormat="1" ht="47.25">
      <c r="A113" s="27" t="s">
        <v>170</v>
      </c>
      <c r="B113" s="28" t="s">
        <v>78</v>
      </c>
      <c r="C113" s="28" t="s">
        <v>52</v>
      </c>
      <c r="D113" s="28" t="s">
        <v>66</v>
      </c>
      <c r="E113" s="28" t="s">
        <v>185</v>
      </c>
      <c r="F113" s="28"/>
      <c r="G113" s="29">
        <f aca="true" t="shared" si="34" ref="G113:L113">SUM(G114:G115)</f>
        <v>103417.72</v>
      </c>
      <c r="H113" s="29">
        <f t="shared" si="34"/>
        <v>0</v>
      </c>
      <c r="I113" s="29">
        <f t="shared" si="34"/>
        <v>103417.72</v>
      </c>
      <c r="J113" s="29">
        <f t="shared" si="34"/>
        <v>102245.34</v>
      </c>
      <c r="K113" s="29">
        <f t="shared" si="34"/>
        <v>0</v>
      </c>
      <c r="L113" s="29">
        <f t="shared" si="34"/>
        <v>102245.34</v>
      </c>
    </row>
    <row r="114" spans="1:12" ht="31.5" customHeight="1">
      <c r="A114" s="15" t="s">
        <v>40</v>
      </c>
      <c r="B114" s="3" t="s">
        <v>78</v>
      </c>
      <c r="C114" s="3" t="s">
        <v>52</v>
      </c>
      <c r="D114" s="3" t="s">
        <v>66</v>
      </c>
      <c r="E114" s="3" t="s">
        <v>119</v>
      </c>
      <c r="F114" s="3" t="s">
        <v>56</v>
      </c>
      <c r="G114" s="6">
        <v>100000</v>
      </c>
      <c r="H114" s="6">
        <v>0</v>
      </c>
      <c r="I114" s="6">
        <f>G114+H114</f>
        <v>100000</v>
      </c>
      <c r="J114" s="6">
        <v>100000</v>
      </c>
      <c r="K114" s="6">
        <v>0</v>
      </c>
      <c r="L114" s="6">
        <f>J114+K114</f>
        <v>100000</v>
      </c>
    </row>
    <row r="115" spans="1:12" ht="33" customHeight="1">
      <c r="A115" s="15" t="s">
        <v>30</v>
      </c>
      <c r="B115" s="3" t="s">
        <v>78</v>
      </c>
      <c r="C115" s="3" t="s">
        <v>52</v>
      </c>
      <c r="D115" s="3" t="s">
        <v>66</v>
      </c>
      <c r="E115" s="3" t="s">
        <v>120</v>
      </c>
      <c r="F115" s="3" t="s">
        <v>121</v>
      </c>
      <c r="G115" s="6">
        <f>4591-1173.28</f>
        <v>3417.7200000000003</v>
      </c>
      <c r="H115" s="6">
        <v>0</v>
      </c>
      <c r="I115" s="6">
        <f>G115+H115</f>
        <v>3417.7200000000003</v>
      </c>
      <c r="J115" s="6">
        <f>4591-2345.66</f>
        <v>2245.34</v>
      </c>
      <c r="K115" s="6">
        <v>0</v>
      </c>
      <c r="L115" s="6">
        <f>J115+K115</f>
        <v>2245.34</v>
      </c>
    </row>
    <row r="116" spans="1:12" s="10" customFormat="1" ht="168.75">
      <c r="A116" s="17" t="s">
        <v>171</v>
      </c>
      <c r="B116" s="19" t="s">
        <v>70</v>
      </c>
      <c r="C116" s="19" t="s">
        <v>52</v>
      </c>
      <c r="D116" s="19" t="s">
        <v>142</v>
      </c>
      <c r="E116" s="19" t="s">
        <v>185</v>
      </c>
      <c r="F116" s="19"/>
      <c r="G116" s="22">
        <f aca="true" t="shared" si="35" ref="G116:L116">G117</f>
        <v>2936210</v>
      </c>
      <c r="H116" s="22">
        <f t="shared" si="35"/>
        <v>38097.61</v>
      </c>
      <c r="I116" s="22">
        <f t="shared" si="35"/>
        <v>2974307.61</v>
      </c>
      <c r="J116" s="22">
        <f t="shared" si="35"/>
        <v>2936210</v>
      </c>
      <c r="K116" s="22">
        <f t="shared" si="35"/>
        <v>38097.61</v>
      </c>
      <c r="L116" s="22">
        <f t="shared" si="35"/>
        <v>2974307.61</v>
      </c>
    </row>
    <row r="117" spans="1:12" s="9" customFormat="1" ht="31.5">
      <c r="A117" s="27" t="s">
        <v>172</v>
      </c>
      <c r="B117" s="28" t="s">
        <v>70</v>
      </c>
      <c r="C117" s="28" t="s">
        <v>52</v>
      </c>
      <c r="D117" s="28" t="s">
        <v>51</v>
      </c>
      <c r="E117" s="28" t="s">
        <v>185</v>
      </c>
      <c r="F117" s="28"/>
      <c r="G117" s="29">
        <f aca="true" t="shared" si="36" ref="G117:L117">SUM(G118:G122)</f>
        <v>2936210</v>
      </c>
      <c r="H117" s="29">
        <f t="shared" si="36"/>
        <v>38097.61</v>
      </c>
      <c r="I117" s="29">
        <f t="shared" si="36"/>
        <v>2974307.61</v>
      </c>
      <c r="J117" s="29">
        <f t="shared" si="36"/>
        <v>2936210</v>
      </c>
      <c r="K117" s="29">
        <f t="shared" si="36"/>
        <v>38097.61</v>
      </c>
      <c r="L117" s="29">
        <f t="shared" si="36"/>
        <v>2974307.61</v>
      </c>
    </row>
    <row r="118" spans="1:12" ht="110.25" customHeight="1">
      <c r="A118" s="15" t="s">
        <v>246</v>
      </c>
      <c r="B118" s="3" t="s">
        <v>70</v>
      </c>
      <c r="C118" s="3" t="s">
        <v>52</v>
      </c>
      <c r="D118" s="3" t="s">
        <v>51</v>
      </c>
      <c r="E118" s="3" t="s">
        <v>122</v>
      </c>
      <c r="F118" s="3" t="s">
        <v>54</v>
      </c>
      <c r="G118" s="6">
        <v>2478207</v>
      </c>
      <c r="H118" s="6">
        <v>0</v>
      </c>
      <c r="I118" s="6">
        <f>G118+H118</f>
        <v>2478207</v>
      </c>
      <c r="J118" s="6">
        <v>2478207</v>
      </c>
      <c r="K118" s="6">
        <v>0</v>
      </c>
      <c r="L118" s="6">
        <f>J118+K118</f>
        <v>2478207</v>
      </c>
    </row>
    <row r="119" spans="1:12" ht="80.25" customHeight="1">
      <c r="A119" s="15" t="s">
        <v>4</v>
      </c>
      <c r="B119" s="3" t="s">
        <v>70</v>
      </c>
      <c r="C119" s="3" t="s">
        <v>52</v>
      </c>
      <c r="D119" s="3" t="s">
        <v>51</v>
      </c>
      <c r="E119" s="3" t="s">
        <v>122</v>
      </c>
      <c r="F119" s="3" t="s">
        <v>55</v>
      </c>
      <c r="G119" s="6">
        <v>153043</v>
      </c>
      <c r="H119" s="6">
        <v>0</v>
      </c>
      <c r="I119" s="6">
        <f>G119+H119</f>
        <v>153043</v>
      </c>
      <c r="J119" s="6">
        <v>153043</v>
      </c>
      <c r="K119" s="6">
        <v>0</v>
      </c>
      <c r="L119" s="6">
        <f>J119+K119</f>
        <v>153043</v>
      </c>
    </row>
    <row r="120" spans="1:12" ht="66.75" customHeight="1">
      <c r="A120" s="15" t="s">
        <v>41</v>
      </c>
      <c r="B120" s="3" t="s">
        <v>70</v>
      </c>
      <c r="C120" s="3" t="s">
        <v>52</v>
      </c>
      <c r="D120" s="3" t="s">
        <v>51</v>
      </c>
      <c r="E120" s="3" t="s">
        <v>122</v>
      </c>
      <c r="F120" s="3" t="s">
        <v>56</v>
      </c>
      <c r="G120" s="6">
        <v>1660</v>
      </c>
      <c r="H120" s="6">
        <v>0</v>
      </c>
      <c r="I120" s="6">
        <f>G120+H120</f>
        <v>1660</v>
      </c>
      <c r="J120" s="6">
        <v>1660</v>
      </c>
      <c r="K120" s="6">
        <v>0</v>
      </c>
      <c r="L120" s="6">
        <f>J120+K120</f>
        <v>1660</v>
      </c>
    </row>
    <row r="121" spans="1:12" ht="141.75">
      <c r="A121" s="15" t="s">
        <v>247</v>
      </c>
      <c r="B121" s="3" t="s">
        <v>70</v>
      </c>
      <c r="C121" s="3" t="s">
        <v>52</v>
      </c>
      <c r="D121" s="3" t="s">
        <v>51</v>
      </c>
      <c r="E121" s="3" t="s">
        <v>123</v>
      </c>
      <c r="F121" s="3" t="s">
        <v>54</v>
      </c>
      <c r="G121" s="6">
        <v>246100</v>
      </c>
      <c r="H121" s="6">
        <v>38097.61</v>
      </c>
      <c r="I121" s="6">
        <f>G121+H121</f>
        <v>284197.61</v>
      </c>
      <c r="J121" s="6">
        <v>246100</v>
      </c>
      <c r="K121" s="6">
        <v>38097.61</v>
      </c>
      <c r="L121" s="6">
        <f>J121+K121</f>
        <v>284197.61</v>
      </c>
    </row>
    <row r="122" spans="1:12" ht="94.5">
      <c r="A122" s="15" t="s">
        <v>5</v>
      </c>
      <c r="B122" s="3" t="s">
        <v>70</v>
      </c>
      <c r="C122" s="3" t="s">
        <v>52</v>
      </c>
      <c r="D122" s="3" t="s">
        <v>51</v>
      </c>
      <c r="E122" s="3" t="s">
        <v>123</v>
      </c>
      <c r="F122" s="3" t="s">
        <v>55</v>
      </c>
      <c r="G122" s="6">
        <v>57200</v>
      </c>
      <c r="H122" s="6">
        <v>0</v>
      </c>
      <c r="I122" s="6">
        <f>G122+H122</f>
        <v>57200</v>
      </c>
      <c r="J122" s="6">
        <v>57200</v>
      </c>
      <c r="K122" s="6">
        <v>0</v>
      </c>
      <c r="L122" s="6">
        <f>J122+K122</f>
        <v>57200</v>
      </c>
    </row>
    <row r="123" spans="1:12" s="10" customFormat="1" ht="93.75">
      <c r="A123" s="17" t="s">
        <v>173</v>
      </c>
      <c r="B123" s="19" t="s">
        <v>67</v>
      </c>
      <c r="C123" s="19" t="s">
        <v>52</v>
      </c>
      <c r="D123" s="19" t="s">
        <v>142</v>
      </c>
      <c r="E123" s="19" t="s">
        <v>185</v>
      </c>
      <c r="F123" s="19"/>
      <c r="G123" s="22">
        <f aca="true" t="shared" si="37" ref="G123:L123">G124</f>
        <v>380200.12</v>
      </c>
      <c r="H123" s="22">
        <f t="shared" si="37"/>
        <v>-122.47</v>
      </c>
      <c r="I123" s="22">
        <f t="shared" si="37"/>
        <v>380077.65</v>
      </c>
      <c r="J123" s="22">
        <f t="shared" si="37"/>
        <v>380200.12</v>
      </c>
      <c r="K123" s="22">
        <f t="shared" si="37"/>
        <v>-122.47</v>
      </c>
      <c r="L123" s="22">
        <f t="shared" si="37"/>
        <v>380077.65</v>
      </c>
    </row>
    <row r="124" spans="1:12" s="9" customFormat="1" ht="31.5">
      <c r="A124" s="27" t="s">
        <v>174</v>
      </c>
      <c r="B124" s="28" t="s">
        <v>67</v>
      </c>
      <c r="C124" s="28" t="s">
        <v>52</v>
      </c>
      <c r="D124" s="28" t="s">
        <v>51</v>
      </c>
      <c r="E124" s="28" t="s">
        <v>185</v>
      </c>
      <c r="F124" s="28"/>
      <c r="G124" s="29">
        <f aca="true" t="shared" si="38" ref="G124:L124">SUM(G125:G128)</f>
        <v>380200.12</v>
      </c>
      <c r="H124" s="29">
        <f t="shared" si="38"/>
        <v>-122.47</v>
      </c>
      <c r="I124" s="29">
        <f t="shared" si="38"/>
        <v>380077.65</v>
      </c>
      <c r="J124" s="29">
        <f t="shared" si="38"/>
        <v>380200.12</v>
      </c>
      <c r="K124" s="29">
        <f t="shared" si="38"/>
        <v>-122.47</v>
      </c>
      <c r="L124" s="29">
        <f t="shared" si="38"/>
        <v>380077.65</v>
      </c>
    </row>
    <row r="125" spans="1:12" ht="63">
      <c r="A125" s="15" t="s">
        <v>6</v>
      </c>
      <c r="B125" s="3" t="s">
        <v>67</v>
      </c>
      <c r="C125" s="3" t="s">
        <v>52</v>
      </c>
      <c r="D125" s="3" t="s">
        <v>51</v>
      </c>
      <c r="E125" s="3" t="s">
        <v>124</v>
      </c>
      <c r="F125" s="3" t="s">
        <v>55</v>
      </c>
      <c r="G125" s="6">
        <v>6288</v>
      </c>
      <c r="H125" s="6">
        <v>-189.6</v>
      </c>
      <c r="I125" s="6">
        <f>G125+H125</f>
        <v>6098.4</v>
      </c>
      <c r="J125" s="6">
        <v>6288</v>
      </c>
      <c r="K125" s="6">
        <v>-189.6</v>
      </c>
      <c r="L125" s="6">
        <f>J125+K125</f>
        <v>6098.4</v>
      </c>
    </row>
    <row r="126" spans="1:12" ht="110.25">
      <c r="A126" s="15" t="s">
        <v>248</v>
      </c>
      <c r="B126" s="3" t="s">
        <v>67</v>
      </c>
      <c r="C126" s="3" t="s">
        <v>52</v>
      </c>
      <c r="D126" s="3" t="s">
        <v>51</v>
      </c>
      <c r="E126" s="3" t="s">
        <v>125</v>
      </c>
      <c r="F126" s="3" t="s">
        <v>54</v>
      </c>
      <c r="G126" s="6">
        <v>344629</v>
      </c>
      <c r="H126" s="6">
        <v>0</v>
      </c>
      <c r="I126" s="6">
        <f>G126+H126</f>
        <v>344629</v>
      </c>
      <c r="J126" s="6">
        <v>344629</v>
      </c>
      <c r="K126" s="6">
        <v>0</v>
      </c>
      <c r="L126" s="6">
        <f>J126+K126</f>
        <v>344629</v>
      </c>
    </row>
    <row r="127" spans="1:12" ht="63">
      <c r="A127" s="15" t="s">
        <v>7</v>
      </c>
      <c r="B127" s="3" t="s">
        <v>67</v>
      </c>
      <c r="C127" s="3" t="s">
        <v>52</v>
      </c>
      <c r="D127" s="3" t="s">
        <v>51</v>
      </c>
      <c r="E127" s="3" t="s">
        <v>125</v>
      </c>
      <c r="F127" s="3" t="s">
        <v>55</v>
      </c>
      <c r="G127" s="6">
        <v>18138</v>
      </c>
      <c r="H127" s="6">
        <v>0</v>
      </c>
      <c r="I127" s="6">
        <f>G127+H127</f>
        <v>18138</v>
      </c>
      <c r="J127" s="6">
        <v>18138</v>
      </c>
      <c r="K127" s="6">
        <v>0</v>
      </c>
      <c r="L127" s="6">
        <f>J127+K127</f>
        <v>18138</v>
      </c>
    </row>
    <row r="128" spans="1:12" ht="80.25" customHeight="1">
      <c r="A128" s="15" t="s">
        <v>8</v>
      </c>
      <c r="B128" s="3" t="s">
        <v>67</v>
      </c>
      <c r="C128" s="3" t="s">
        <v>52</v>
      </c>
      <c r="D128" s="3" t="s">
        <v>51</v>
      </c>
      <c r="E128" s="3" t="s">
        <v>126</v>
      </c>
      <c r="F128" s="3" t="s">
        <v>55</v>
      </c>
      <c r="G128" s="6">
        <v>11145.12</v>
      </c>
      <c r="H128" s="6">
        <v>67.13</v>
      </c>
      <c r="I128" s="6">
        <f>G128+H128</f>
        <v>11212.25</v>
      </c>
      <c r="J128" s="6">
        <v>11145.12</v>
      </c>
      <c r="K128" s="6">
        <v>67.13</v>
      </c>
      <c r="L128" s="6">
        <f>J128+K128</f>
        <v>11212.25</v>
      </c>
    </row>
    <row r="129" spans="1:12" s="10" customFormat="1" ht="61.5" customHeight="1">
      <c r="A129" s="17" t="s">
        <v>175</v>
      </c>
      <c r="B129" s="19" t="s">
        <v>97</v>
      </c>
      <c r="C129" s="19" t="s">
        <v>52</v>
      </c>
      <c r="D129" s="19" t="s">
        <v>142</v>
      </c>
      <c r="E129" s="19" t="s">
        <v>185</v>
      </c>
      <c r="F129" s="19"/>
      <c r="G129" s="22">
        <f aca="true" t="shared" si="39" ref="G129:L129">G130+G135+G137+G139</f>
        <v>16764437.75</v>
      </c>
      <c r="H129" s="22">
        <f t="shared" si="39"/>
        <v>-308188.26</v>
      </c>
      <c r="I129" s="22">
        <f t="shared" si="39"/>
        <v>16456249.49</v>
      </c>
      <c r="J129" s="22">
        <f t="shared" si="39"/>
        <v>16764437.75</v>
      </c>
      <c r="K129" s="22">
        <f t="shared" si="39"/>
        <v>19181.739999999998</v>
      </c>
      <c r="L129" s="22">
        <f t="shared" si="39"/>
        <v>16783619.490000002</v>
      </c>
    </row>
    <row r="130" spans="1:12" s="9" customFormat="1" ht="47.25">
      <c r="A130" s="27" t="s">
        <v>176</v>
      </c>
      <c r="B130" s="28" t="s">
        <v>97</v>
      </c>
      <c r="C130" s="28" t="s">
        <v>52</v>
      </c>
      <c r="D130" s="28" t="s">
        <v>51</v>
      </c>
      <c r="E130" s="28" t="s">
        <v>185</v>
      </c>
      <c r="F130" s="28"/>
      <c r="G130" s="29">
        <f aca="true" t="shared" si="40" ref="G130:L130">SUM(G131:G134)</f>
        <v>10412064.75</v>
      </c>
      <c r="H130" s="29">
        <f t="shared" si="40"/>
        <v>-198440.26</v>
      </c>
      <c r="I130" s="29">
        <f t="shared" si="40"/>
        <v>10213624.49</v>
      </c>
      <c r="J130" s="29">
        <f t="shared" si="40"/>
        <v>10412064.75</v>
      </c>
      <c r="K130" s="29">
        <f t="shared" si="40"/>
        <v>16507.739999999998</v>
      </c>
      <c r="L130" s="29">
        <f t="shared" si="40"/>
        <v>10428572.49</v>
      </c>
    </row>
    <row r="131" spans="1:12" ht="94.5">
      <c r="A131" s="15" t="s">
        <v>262</v>
      </c>
      <c r="B131" s="3" t="s">
        <v>97</v>
      </c>
      <c r="C131" s="3" t="s">
        <v>52</v>
      </c>
      <c r="D131" s="3" t="s">
        <v>51</v>
      </c>
      <c r="E131" s="3" t="s">
        <v>127</v>
      </c>
      <c r="F131" s="3" t="s">
        <v>55</v>
      </c>
      <c r="G131" s="6">
        <v>6185616.49</v>
      </c>
      <c r="H131" s="6">
        <v>0</v>
      </c>
      <c r="I131" s="6">
        <f>G131+H131</f>
        <v>6185616.49</v>
      </c>
      <c r="J131" s="6">
        <v>6185616.49</v>
      </c>
      <c r="K131" s="6">
        <v>0</v>
      </c>
      <c r="L131" s="6">
        <f>J131+K131</f>
        <v>6185616.49</v>
      </c>
    </row>
    <row r="132" spans="1:12" ht="49.5" customHeight="1">
      <c r="A132" s="15" t="s">
        <v>9</v>
      </c>
      <c r="B132" s="3" t="s">
        <v>97</v>
      </c>
      <c r="C132" s="3" t="s">
        <v>52</v>
      </c>
      <c r="D132" s="3" t="s">
        <v>51</v>
      </c>
      <c r="E132" s="3" t="s">
        <v>128</v>
      </c>
      <c r="F132" s="3" t="s">
        <v>55</v>
      </c>
      <c r="G132" s="6">
        <v>391532.85</v>
      </c>
      <c r="H132" s="6">
        <v>-125274.85</v>
      </c>
      <c r="I132" s="6">
        <f>G132+H132</f>
        <v>266258</v>
      </c>
      <c r="J132" s="6">
        <v>391532.85</v>
      </c>
      <c r="K132" s="6">
        <v>14725.15</v>
      </c>
      <c r="L132" s="6">
        <f>J132+K132</f>
        <v>406258</v>
      </c>
    </row>
    <row r="133" spans="1:12" ht="94.5">
      <c r="A133" s="15" t="s">
        <v>10</v>
      </c>
      <c r="B133" s="3" t="s">
        <v>97</v>
      </c>
      <c r="C133" s="3" t="s">
        <v>52</v>
      </c>
      <c r="D133" s="3" t="s">
        <v>51</v>
      </c>
      <c r="E133" s="3" t="s">
        <v>129</v>
      </c>
      <c r="F133" s="3" t="s">
        <v>55</v>
      </c>
      <c r="G133" s="6">
        <v>300000</v>
      </c>
      <c r="H133" s="6">
        <v>0</v>
      </c>
      <c r="I133" s="6">
        <f>G133+H133</f>
        <v>300000</v>
      </c>
      <c r="J133" s="6">
        <v>300000</v>
      </c>
      <c r="K133" s="6">
        <v>0</v>
      </c>
      <c r="L133" s="6">
        <f>J133+K133</f>
        <v>300000</v>
      </c>
    </row>
    <row r="134" spans="1:12" ht="220.5">
      <c r="A134" s="15" t="s">
        <v>19</v>
      </c>
      <c r="B134" s="3" t="s">
        <v>97</v>
      </c>
      <c r="C134" s="3" t="s">
        <v>52</v>
      </c>
      <c r="D134" s="3" t="s">
        <v>51</v>
      </c>
      <c r="E134" s="3" t="s">
        <v>130</v>
      </c>
      <c r="F134" s="3" t="s">
        <v>131</v>
      </c>
      <c r="G134" s="6">
        <v>3534915.41</v>
      </c>
      <c r="H134" s="6">
        <v>-73165.41</v>
      </c>
      <c r="I134" s="6">
        <f>G134+H134</f>
        <v>3461750</v>
      </c>
      <c r="J134" s="6">
        <v>3534915.41</v>
      </c>
      <c r="K134" s="6">
        <v>1782.59</v>
      </c>
      <c r="L134" s="6">
        <f>J134+K134</f>
        <v>3536698</v>
      </c>
    </row>
    <row r="135" spans="1:12" s="9" customFormat="1" ht="31.5">
      <c r="A135" s="27" t="s">
        <v>177</v>
      </c>
      <c r="B135" s="28" t="s">
        <v>97</v>
      </c>
      <c r="C135" s="28" t="s">
        <v>52</v>
      </c>
      <c r="D135" s="28" t="s">
        <v>59</v>
      </c>
      <c r="E135" s="28" t="s">
        <v>185</v>
      </c>
      <c r="F135" s="28"/>
      <c r="G135" s="29">
        <f aca="true" t="shared" si="41" ref="G135:L135">SUM(G136:G136)</f>
        <v>5302373</v>
      </c>
      <c r="H135" s="29">
        <f t="shared" si="41"/>
        <v>-109748</v>
      </c>
      <c r="I135" s="29">
        <f t="shared" si="41"/>
        <v>5192625</v>
      </c>
      <c r="J135" s="29">
        <f t="shared" si="41"/>
        <v>5302373</v>
      </c>
      <c r="K135" s="29">
        <f t="shared" si="41"/>
        <v>2674</v>
      </c>
      <c r="L135" s="29">
        <f t="shared" si="41"/>
        <v>5305047</v>
      </c>
    </row>
    <row r="136" spans="1:12" ht="220.5">
      <c r="A136" s="15" t="s">
        <v>19</v>
      </c>
      <c r="B136" s="3" t="s">
        <v>97</v>
      </c>
      <c r="C136" s="3" t="s">
        <v>52</v>
      </c>
      <c r="D136" s="3" t="s">
        <v>59</v>
      </c>
      <c r="E136" s="3" t="s">
        <v>130</v>
      </c>
      <c r="F136" s="3" t="s">
        <v>131</v>
      </c>
      <c r="G136" s="6">
        <v>5302373</v>
      </c>
      <c r="H136" s="6">
        <v>-109748</v>
      </c>
      <c r="I136" s="6">
        <f>G136+H136</f>
        <v>5192625</v>
      </c>
      <c r="J136" s="6">
        <v>5302373</v>
      </c>
      <c r="K136" s="6">
        <v>2674</v>
      </c>
      <c r="L136" s="6">
        <f>J136+K136</f>
        <v>5305047</v>
      </c>
    </row>
    <row r="137" spans="1:12" s="9" customFormat="1" ht="31.5">
      <c r="A137" s="27" t="s">
        <v>178</v>
      </c>
      <c r="B137" s="28" t="s">
        <v>97</v>
      </c>
      <c r="C137" s="28" t="s">
        <v>52</v>
      </c>
      <c r="D137" s="28" t="s">
        <v>63</v>
      </c>
      <c r="E137" s="28" t="s">
        <v>185</v>
      </c>
      <c r="F137" s="28"/>
      <c r="G137" s="29">
        <f aca="true" t="shared" si="42" ref="G137:L137">SUM(G138)</f>
        <v>50000</v>
      </c>
      <c r="H137" s="29">
        <f t="shared" si="42"/>
        <v>0</v>
      </c>
      <c r="I137" s="29">
        <f t="shared" si="42"/>
        <v>50000</v>
      </c>
      <c r="J137" s="29">
        <f t="shared" si="42"/>
        <v>50000</v>
      </c>
      <c r="K137" s="29">
        <f t="shared" si="42"/>
        <v>0</v>
      </c>
      <c r="L137" s="29">
        <f t="shared" si="42"/>
        <v>50000</v>
      </c>
    </row>
    <row r="138" spans="1:12" ht="63">
      <c r="A138" s="15" t="s">
        <v>11</v>
      </c>
      <c r="B138" s="3" t="s">
        <v>97</v>
      </c>
      <c r="C138" s="3" t="s">
        <v>52</v>
      </c>
      <c r="D138" s="3" t="s">
        <v>63</v>
      </c>
      <c r="E138" s="3" t="s">
        <v>132</v>
      </c>
      <c r="F138" s="3" t="s">
        <v>55</v>
      </c>
      <c r="G138" s="6">
        <v>50000</v>
      </c>
      <c r="H138" s="6">
        <v>0</v>
      </c>
      <c r="I138" s="6">
        <f>G138+H138</f>
        <v>50000</v>
      </c>
      <c r="J138" s="6">
        <v>50000</v>
      </c>
      <c r="K138" s="6">
        <v>0</v>
      </c>
      <c r="L138" s="6">
        <f>J138+K138</f>
        <v>50000</v>
      </c>
    </row>
    <row r="139" spans="1:12" s="9" customFormat="1" ht="63">
      <c r="A139" s="27" t="s">
        <v>179</v>
      </c>
      <c r="B139" s="28" t="s">
        <v>97</v>
      </c>
      <c r="C139" s="28" t="s">
        <v>52</v>
      </c>
      <c r="D139" s="28" t="s">
        <v>66</v>
      </c>
      <c r="E139" s="28" t="s">
        <v>185</v>
      </c>
      <c r="F139" s="28"/>
      <c r="G139" s="29">
        <f aca="true" t="shared" si="43" ref="G139:L139">G140</f>
        <v>1000000</v>
      </c>
      <c r="H139" s="29">
        <f t="shared" si="43"/>
        <v>0</v>
      </c>
      <c r="I139" s="29">
        <f t="shared" si="43"/>
        <v>1000000</v>
      </c>
      <c r="J139" s="29">
        <f t="shared" si="43"/>
        <v>1000000</v>
      </c>
      <c r="K139" s="29">
        <f t="shared" si="43"/>
        <v>0</v>
      </c>
      <c r="L139" s="29">
        <f t="shared" si="43"/>
        <v>1000000</v>
      </c>
    </row>
    <row r="140" spans="1:12" ht="78.75">
      <c r="A140" s="15" t="s">
        <v>42</v>
      </c>
      <c r="B140" s="3" t="s">
        <v>97</v>
      </c>
      <c r="C140" s="3" t="s">
        <v>52</v>
      </c>
      <c r="D140" s="3" t="s">
        <v>66</v>
      </c>
      <c r="E140" s="3" t="s">
        <v>133</v>
      </c>
      <c r="F140" s="3" t="s">
        <v>56</v>
      </c>
      <c r="G140" s="6">
        <v>1000000</v>
      </c>
      <c r="H140" s="6">
        <v>0</v>
      </c>
      <c r="I140" s="6">
        <f>G140+H140</f>
        <v>1000000</v>
      </c>
      <c r="J140" s="6">
        <v>1000000</v>
      </c>
      <c r="K140" s="6">
        <v>0</v>
      </c>
      <c r="L140" s="6">
        <f>J140+K140</f>
        <v>1000000</v>
      </c>
    </row>
    <row r="141" spans="1:12" s="10" customFormat="1" ht="40.5" customHeight="1">
      <c r="A141" s="17" t="s">
        <v>180</v>
      </c>
      <c r="B141" s="19" t="s">
        <v>102</v>
      </c>
      <c r="C141" s="19" t="s">
        <v>52</v>
      </c>
      <c r="D141" s="19" t="s">
        <v>142</v>
      </c>
      <c r="E141" s="19" t="s">
        <v>185</v>
      </c>
      <c r="F141" s="19"/>
      <c r="G141" s="22">
        <f aca="true" t="shared" si="44" ref="G141:L141">G142</f>
        <v>726112</v>
      </c>
      <c r="H141" s="22">
        <f t="shared" si="44"/>
        <v>0</v>
      </c>
      <c r="I141" s="22">
        <f t="shared" si="44"/>
        <v>726112</v>
      </c>
      <c r="J141" s="22">
        <f t="shared" si="44"/>
        <v>726112</v>
      </c>
      <c r="K141" s="22">
        <f t="shared" si="44"/>
        <v>0</v>
      </c>
      <c r="L141" s="22">
        <f t="shared" si="44"/>
        <v>726112</v>
      </c>
    </row>
    <row r="142" spans="1:12" s="9" customFormat="1" ht="31.5">
      <c r="A142" s="27" t="s">
        <v>181</v>
      </c>
      <c r="B142" s="28" t="s">
        <v>102</v>
      </c>
      <c r="C142" s="28" t="s">
        <v>52</v>
      </c>
      <c r="D142" s="28" t="s">
        <v>59</v>
      </c>
      <c r="E142" s="28" t="s">
        <v>185</v>
      </c>
      <c r="F142" s="28"/>
      <c r="G142" s="29">
        <f aca="true" t="shared" si="45" ref="G142:L142">SUM(G143:G145)</f>
        <v>726112</v>
      </c>
      <c r="H142" s="29">
        <f t="shared" si="45"/>
        <v>0</v>
      </c>
      <c r="I142" s="29">
        <f t="shared" si="45"/>
        <v>726112</v>
      </c>
      <c r="J142" s="29">
        <f t="shared" si="45"/>
        <v>726112</v>
      </c>
      <c r="K142" s="29">
        <f t="shared" si="45"/>
        <v>0</v>
      </c>
      <c r="L142" s="29">
        <f t="shared" si="45"/>
        <v>726112</v>
      </c>
    </row>
    <row r="143" spans="1:12" ht="63">
      <c r="A143" s="15" t="s">
        <v>12</v>
      </c>
      <c r="B143" s="3" t="s">
        <v>102</v>
      </c>
      <c r="C143" s="3" t="s">
        <v>52</v>
      </c>
      <c r="D143" s="3" t="s">
        <v>59</v>
      </c>
      <c r="E143" s="3" t="s">
        <v>135</v>
      </c>
      <c r="F143" s="3" t="s">
        <v>55</v>
      </c>
      <c r="G143" s="6">
        <v>671612</v>
      </c>
      <c r="H143" s="6">
        <v>0</v>
      </c>
      <c r="I143" s="6">
        <f>G143+H143</f>
        <v>671612</v>
      </c>
      <c r="J143" s="6">
        <v>671612</v>
      </c>
      <c r="K143" s="6">
        <v>0</v>
      </c>
      <c r="L143" s="6">
        <f>J143+K143</f>
        <v>671612</v>
      </c>
    </row>
    <row r="144" spans="1:12" ht="63.75" customHeight="1">
      <c r="A144" s="15" t="s">
        <v>13</v>
      </c>
      <c r="B144" s="3" t="s">
        <v>102</v>
      </c>
      <c r="C144" s="3" t="s">
        <v>52</v>
      </c>
      <c r="D144" s="3" t="s">
        <v>59</v>
      </c>
      <c r="E144" s="3" t="s">
        <v>136</v>
      </c>
      <c r="F144" s="3" t="s">
        <v>55</v>
      </c>
      <c r="G144" s="6">
        <v>40000</v>
      </c>
      <c r="H144" s="6">
        <v>0</v>
      </c>
      <c r="I144" s="6">
        <f>G144+H144</f>
        <v>40000</v>
      </c>
      <c r="J144" s="6">
        <v>40000</v>
      </c>
      <c r="K144" s="6">
        <v>0</v>
      </c>
      <c r="L144" s="6">
        <f>J144+K144</f>
        <v>40000</v>
      </c>
    </row>
    <row r="145" spans="1:12" ht="98.25" customHeight="1">
      <c r="A145" s="15" t="s">
        <v>14</v>
      </c>
      <c r="B145" s="3" t="s">
        <v>102</v>
      </c>
      <c r="C145" s="3" t="s">
        <v>52</v>
      </c>
      <c r="D145" s="3" t="s">
        <v>59</v>
      </c>
      <c r="E145" s="3" t="s">
        <v>137</v>
      </c>
      <c r="F145" s="3" t="s">
        <v>55</v>
      </c>
      <c r="G145" s="6">
        <v>14500</v>
      </c>
      <c r="H145" s="6">
        <v>0</v>
      </c>
      <c r="I145" s="6">
        <f>G145+H145</f>
        <v>14500</v>
      </c>
      <c r="J145" s="6">
        <v>14500</v>
      </c>
      <c r="K145" s="6">
        <v>0</v>
      </c>
      <c r="L145" s="6">
        <f>J145+K145</f>
        <v>14500</v>
      </c>
    </row>
    <row r="146" spans="1:12" s="10" customFormat="1" ht="56.25" customHeight="1">
      <c r="A146" s="17" t="s">
        <v>208</v>
      </c>
      <c r="B146" s="19" t="s">
        <v>209</v>
      </c>
      <c r="C146" s="19" t="s">
        <v>52</v>
      </c>
      <c r="D146" s="19" t="s">
        <v>142</v>
      </c>
      <c r="E146" s="19" t="s">
        <v>185</v>
      </c>
      <c r="F146" s="19"/>
      <c r="G146" s="22">
        <f aca="true" t="shared" si="46" ref="G146:L146">G147</f>
        <v>0</v>
      </c>
      <c r="H146" s="22">
        <f t="shared" si="46"/>
        <v>4000</v>
      </c>
      <c r="I146" s="22">
        <f t="shared" si="46"/>
        <v>4000</v>
      </c>
      <c r="J146" s="22">
        <f t="shared" si="46"/>
        <v>0</v>
      </c>
      <c r="K146" s="22">
        <f t="shared" si="46"/>
        <v>4000</v>
      </c>
      <c r="L146" s="22">
        <f t="shared" si="46"/>
        <v>4000</v>
      </c>
    </row>
    <row r="147" spans="1:12" s="9" customFormat="1" ht="31.5">
      <c r="A147" s="27" t="s">
        <v>210</v>
      </c>
      <c r="B147" s="28" t="s">
        <v>209</v>
      </c>
      <c r="C147" s="28" t="s">
        <v>52</v>
      </c>
      <c r="D147" s="28" t="s">
        <v>51</v>
      </c>
      <c r="E147" s="28" t="s">
        <v>185</v>
      </c>
      <c r="F147" s="28"/>
      <c r="G147" s="29">
        <f aca="true" t="shared" si="47" ref="G147:L147">SUM(G148)</f>
        <v>0</v>
      </c>
      <c r="H147" s="29">
        <f t="shared" si="47"/>
        <v>4000</v>
      </c>
      <c r="I147" s="29">
        <f t="shared" si="47"/>
        <v>4000</v>
      </c>
      <c r="J147" s="29">
        <f t="shared" si="47"/>
        <v>0</v>
      </c>
      <c r="K147" s="29">
        <f t="shared" si="47"/>
        <v>4000</v>
      </c>
      <c r="L147" s="29">
        <f t="shared" si="47"/>
        <v>4000</v>
      </c>
    </row>
    <row r="148" spans="1:12" ht="54" customHeight="1">
      <c r="A148" s="15" t="s">
        <v>212</v>
      </c>
      <c r="B148" s="3" t="s">
        <v>209</v>
      </c>
      <c r="C148" s="3" t="s">
        <v>52</v>
      </c>
      <c r="D148" s="3" t="s">
        <v>51</v>
      </c>
      <c r="E148" s="3" t="s">
        <v>211</v>
      </c>
      <c r="F148" s="3" t="s">
        <v>69</v>
      </c>
      <c r="G148" s="6">
        <v>0</v>
      </c>
      <c r="H148" s="6">
        <v>4000</v>
      </c>
      <c r="I148" s="6">
        <f>G148+H148</f>
        <v>4000</v>
      </c>
      <c r="J148" s="6">
        <v>0</v>
      </c>
      <c r="K148" s="6">
        <v>4000</v>
      </c>
      <c r="L148" s="6">
        <f>J148+K148</f>
        <v>4000</v>
      </c>
    </row>
    <row r="149" spans="1:12" s="10" customFormat="1" ht="78.75" customHeight="1">
      <c r="A149" s="17" t="s">
        <v>213</v>
      </c>
      <c r="B149" s="19" t="s">
        <v>214</v>
      </c>
      <c r="C149" s="19" t="s">
        <v>52</v>
      </c>
      <c r="D149" s="19" t="s">
        <v>142</v>
      </c>
      <c r="E149" s="19" t="s">
        <v>185</v>
      </c>
      <c r="F149" s="19"/>
      <c r="G149" s="22">
        <f aca="true" t="shared" si="48" ref="G149:L150">G150</f>
        <v>0</v>
      </c>
      <c r="H149" s="22">
        <f t="shared" si="48"/>
        <v>92000</v>
      </c>
      <c r="I149" s="22">
        <f t="shared" si="48"/>
        <v>92000</v>
      </c>
      <c r="J149" s="22">
        <f t="shared" si="48"/>
        <v>0</v>
      </c>
      <c r="K149" s="22">
        <f t="shared" si="48"/>
        <v>92000</v>
      </c>
      <c r="L149" s="22">
        <f t="shared" si="48"/>
        <v>92000</v>
      </c>
    </row>
    <row r="150" spans="1:12" s="9" customFormat="1" ht="47.25">
      <c r="A150" s="27" t="s">
        <v>216</v>
      </c>
      <c r="B150" s="28" t="s">
        <v>214</v>
      </c>
      <c r="C150" s="28" t="s">
        <v>52</v>
      </c>
      <c r="D150" s="28" t="s">
        <v>51</v>
      </c>
      <c r="E150" s="28" t="s">
        <v>185</v>
      </c>
      <c r="F150" s="28"/>
      <c r="G150" s="29">
        <f t="shared" si="48"/>
        <v>0</v>
      </c>
      <c r="H150" s="29">
        <f t="shared" si="48"/>
        <v>92000</v>
      </c>
      <c r="I150" s="29">
        <f t="shared" si="48"/>
        <v>92000</v>
      </c>
      <c r="J150" s="29">
        <f t="shared" si="48"/>
        <v>0</v>
      </c>
      <c r="K150" s="29">
        <f t="shared" si="48"/>
        <v>92000</v>
      </c>
      <c r="L150" s="29">
        <f t="shared" si="48"/>
        <v>92000</v>
      </c>
    </row>
    <row r="151" spans="1:12" ht="100.5" customHeight="1">
      <c r="A151" s="15" t="s">
        <v>217</v>
      </c>
      <c r="B151" s="3" t="s">
        <v>214</v>
      </c>
      <c r="C151" s="3" t="s">
        <v>52</v>
      </c>
      <c r="D151" s="3" t="s">
        <v>51</v>
      </c>
      <c r="E151" s="3" t="s">
        <v>215</v>
      </c>
      <c r="F151" s="3" t="s">
        <v>69</v>
      </c>
      <c r="G151" s="6">
        <v>0</v>
      </c>
      <c r="H151" s="6">
        <v>92000</v>
      </c>
      <c r="I151" s="6">
        <f>G151+H151</f>
        <v>92000</v>
      </c>
      <c r="J151" s="6">
        <v>0</v>
      </c>
      <c r="K151" s="6">
        <v>92000</v>
      </c>
      <c r="L151" s="6">
        <f>J151+K151</f>
        <v>92000</v>
      </c>
    </row>
    <row r="152" spans="1:12" s="10" customFormat="1" ht="111" customHeight="1">
      <c r="A152" s="17" t="s">
        <v>182</v>
      </c>
      <c r="B152" s="19" t="s">
        <v>138</v>
      </c>
      <c r="C152" s="19" t="s">
        <v>52</v>
      </c>
      <c r="D152" s="19" t="s">
        <v>142</v>
      </c>
      <c r="E152" s="19" t="s">
        <v>185</v>
      </c>
      <c r="F152" s="19"/>
      <c r="G152" s="22">
        <f aca="true" t="shared" si="49" ref="G152:L153">G153</f>
        <v>2146914</v>
      </c>
      <c r="H152" s="22">
        <f t="shared" si="49"/>
        <v>-76764.6</v>
      </c>
      <c r="I152" s="22">
        <f t="shared" si="49"/>
        <v>2070149.4</v>
      </c>
      <c r="J152" s="22">
        <f t="shared" si="49"/>
        <v>2146914</v>
      </c>
      <c r="K152" s="22">
        <f t="shared" si="49"/>
        <v>-76764.6</v>
      </c>
      <c r="L152" s="22">
        <f t="shared" si="49"/>
        <v>2070149.4</v>
      </c>
    </row>
    <row r="153" spans="1:12" s="9" customFormat="1" ht="63.75" customHeight="1">
      <c r="A153" s="27" t="s">
        <v>183</v>
      </c>
      <c r="B153" s="28" t="s">
        <v>138</v>
      </c>
      <c r="C153" s="28" t="s">
        <v>52</v>
      </c>
      <c r="D153" s="28" t="s">
        <v>51</v>
      </c>
      <c r="E153" s="28" t="s">
        <v>185</v>
      </c>
      <c r="F153" s="28"/>
      <c r="G153" s="29">
        <f t="shared" si="49"/>
        <v>2146914</v>
      </c>
      <c r="H153" s="29">
        <f t="shared" si="49"/>
        <v>-76764.6</v>
      </c>
      <c r="I153" s="29">
        <f t="shared" si="49"/>
        <v>2070149.4</v>
      </c>
      <c r="J153" s="29">
        <f t="shared" si="49"/>
        <v>2146914</v>
      </c>
      <c r="K153" s="29">
        <f t="shared" si="49"/>
        <v>-76764.6</v>
      </c>
      <c r="L153" s="29">
        <f t="shared" si="49"/>
        <v>2070149.4</v>
      </c>
    </row>
    <row r="154" spans="1:12" ht="79.5" customHeight="1">
      <c r="A154" s="15" t="s">
        <v>18</v>
      </c>
      <c r="B154" s="3" t="s">
        <v>138</v>
      </c>
      <c r="C154" s="3" t="s">
        <v>52</v>
      </c>
      <c r="D154" s="3" t="s">
        <v>51</v>
      </c>
      <c r="E154" s="3" t="s">
        <v>139</v>
      </c>
      <c r="F154" s="3" t="s">
        <v>134</v>
      </c>
      <c r="G154" s="6">
        <v>2146914</v>
      </c>
      <c r="H154" s="6">
        <v>-76764.6</v>
      </c>
      <c r="I154" s="6">
        <f>G154+H154</f>
        <v>2070149.4</v>
      </c>
      <c r="J154" s="6">
        <v>2146914</v>
      </c>
      <c r="K154" s="6">
        <v>-76764.6</v>
      </c>
      <c r="L154" s="6">
        <f>J154+K154</f>
        <v>2070149.4</v>
      </c>
    </row>
    <row r="155" spans="1:12" s="10" customFormat="1" ht="27.75" customHeight="1">
      <c r="A155" s="17" t="s">
        <v>184</v>
      </c>
      <c r="B155" s="19" t="s">
        <v>140</v>
      </c>
      <c r="C155" s="19" t="s">
        <v>141</v>
      </c>
      <c r="D155" s="19" t="s">
        <v>142</v>
      </c>
      <c r="E155" s="19" t="s">
        <v>185</v>
      </c>
      <c r="F155" s="19"/>
      <c r="G155" s="22">
        <f aca="true" t="shared" si="50" ref="G155:L155">SUM(G156:G157)</f>
        <v>515698</v>
      </c>
      <c r="H155" s="22">
        <f t="shared" si="50"/>
        <v>-24271.68</v>
      </c>
      <c r="I155" s="22">
        <f t="shared" si="50"/>
        <v>491426.32</v>
      </c>
      <c r="J155" s="22">
        <f t="shared" si="50"/>
        <v>515698</v>
      </c>
      <c r="K155" s="22">
        <f t="shared" si="50"/>
        <v>-46138.38</v>
      </c>
      <c r="L155" s="22">
        <f t="shared" si="50"/>
        <v>469559.62</v>
      </c>
    </row>
    <row r="156" spans="1:12" ht="94.5">
      <c r="A156" s="15" t="s">
        <v>249</v>
      </c>
      <c r="B156" s="3" t="s">
        <v>140</v>
      </c>
      <c r="C156" s="3" t="s">
        <v>141</v>
      </c>
      <c r="D156" s="3" t="s">
        <v>142</v>
      </c>
      <c r="E156" s="3" t="s">
        <v>143</v>
      </c>
      <c r="F156" s="3" t="s">
        <v>54</v>
      </c>
      <c r="G156" s="6">
        <v>467001</v>
      </c>
      <c r="H156" s="6">
        <v>0</v>
      </c>
      <c r="I156" s="6">
        <f>G156+H156</f>
        <v>467001</v>
      </c>
      <c r="J156" s="6">
        <v>467001</v>
      </c>
      <c r="K156" s="6">
        <v>0</v>
      </c>
      <c r="L156" s="6">
        <f>J156+K156</f>
        <v>467001</v>
      </c>
    </row>
    <row r="157" spans="1:12" ht="78.75">
      <c r="A157" s="15" t="s">
        <v>15</v>
      </c>
      <c r="B157" s="3" t="s">
        <v>140</v>
      </c>
      <c r="C157" s="3" t="s">
        <v>141</v>
      </c>
      <c r="D157" s="3" t="s">
        <v>142</v>
      </c>
      <c r="E157" s="3" t="s">
        <v>144</v>
      </c>
      <c r="F157" s="3" t="s">
        <v>55</v>
      </c>
      <c r="G157" s="6">
        <v>48697</v>
      </c>
      <c r="H157" s="6">
        <v>-24271.68</v>
      </c>
      <c r="I157" s="6">
        <f>G157+H157</f>
        <v>24425.32</v>
      </c>
      <c r="J157" s="6">
        <v>48697</v>
      </c>
      <c r="K157" s="6">
        <v>-46138.38</v>
      </c>
      <c r="L157" s="6">
        <f>J157+K157</f>
        <v>2558.6200000000026</v>
      </c>
    </row>
    <row r="158" spans="1:12" s="13" customFormat="1" ht="18" customHeight="1">
      <c r="A158" s="18" t="s">
        <v>47</v>
      </c>
      <c r="B158" s="12"/>
      <c r="C158" s="12"/>
      <c r="D158" s="12"/>
      <c r="E158" s="12"/>
      <c r="F158" s="12"/>
      <c r="G158" s="21">
        <f aca="true" t="shared" si="51" ref="G158:L158">G7+G47+G78+G86+G116+G123+G129+G141+G152+G155+G146+G149</f>
        <v>196692694.88</v>
      </c>
      <c r="H158" s="21">
        <f t="shared" si="51"/>
        <v>-28137757.090000004</v>
      </c>
      <c r="I158" s="21">
        <f t="shared" si="51"/>
        <v>168554937.79000002</v>
      </c>
      <c r="J158" s="21">
        <f t="shared" si="51"/>
        <v>194309194.88</v>
      </c>
      <c r="K158" s="21">
        <f t="shared" si="51"/>
        <v>-19149214.660000004</v>
      </c>
      <c r="L158" s="21">
        <f t="shared" si="51"/>
        <v>175159980.22000003</v>
      </c>
    </row>
  </sheetData>
  <sheetProtection/>
  <autoFilter ref="A6:IS158"/>
  <mergeCells count="11"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2021-02-15T13:04:36Z</cp:lastPrinted>
  <dcterms:created xsi:type="dcterms:W3CDTF">2013-10-30T08:55:37Z</dcterms:created>
  <dcterms:modified xsi:type="dcterms:W3CDTF">2021-03-04T10:35:20Z</dcterms:modified>
  <cp:category/>
  <cp:version/>
  <cp:contentType/>
  <cp:contentStatus/>
</cp:coreProperties>
</file>